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2040" windowHeight="6720" activeTab="1"/>
  </bookViews>
  <sheets>
    <sheet name="Erläuterungen" sheetId="1" r:id="rId1"/>
    <sheet name="Berechnung" sheetId="2" r:id="rId2"/>
    <sheet name="Parameter" sheetId="3" r:id="rId3"/>
  </sheets>
  <definedNames>
    <definedName name="Anfang">'Berechnung'!$F$11</definedName>
    <definedName name="beginn2">'Berechnung'!$S$11</definedName>
    <definedName name="_xlnm.Print_Area" localSheetId="0">'Erläuterungen'!$A$1:$G$143</definedName>
    <definedName name="ende">'Berechnung'!$Q$8</definedName>
    <definedName name="ende2">'Berechnung'!$T$11</definedName>
    <definedName name="Jahre">'Parameter'!$A$4:$D$44</definedName>
    <definedName name="Monat">'Parameter'!$F$4:$H$16</definedName>
    <definedName name="Tag">'Parameter'!$J$4:$K$34</definedName>
  </definedNames>
  <calcPr fullCalcOnLoad="1"/>
</workbook>
</file>

<file path=xl/sharedStrings.xml><?xml version="1.0" encoding="utf-8"?>
<sst xmlns="http://schemas.openxmlformats.org/spreadsheetml/2006/main" count="189" uniqueCount="161">
  <si>
    <t>Name, Vorname</t>
  </si>
  <si>
    <t>Hilfszelle Ermittlung Alter</t>
  </si>
  <si>
    <t>Heute</t>
  </si>
  <si>
    <t>Geb.-Datum</t>
  </si>
  <si>
    <t>Jahre</t>
  </si>
  <si>
    <t>Monate</t>
  </si>
  <si>
    <t>Tage</t>
  </si>
  <si>
    <t>Datum</t>
  </si>
  <si>
    <t>Beginn 2. Hälfte</t>
  </si>
  <si>
    <t>Tag</t>
  </si>
  <si>
    <t>Ende 2. Hälfte</t>
  </si>
  <si>
    <t>Tabelle 9/10 Jahre</t>
  </si>
  <si>
    <t>9/10 Jahr</t>
  </si>
  <si>
    <t>9/10 Monate</t>
  </si>
  <si>
    <t>9/10 Tage</t>
  </si>
  <si>
    <t>Name= Jahr</t>
  </si>
  <si>
    <t>Tabelle 9/10 Monate</t>
  </si>
  <si>
    <t>Name=Monat</t>
  </si>
  <si>
    <t>9/10 Monat</t>
  </si>
  <si>
    <t>9/10 Tag</t>
  </si>
  <si>
    <t>Tabelle 9/10 Tage</t>
  </si>
  <si>
    <t>Name=Tag</t>
  </si>
  <si>
    <t>3. Schritt</t>
  </si>
  <si>
    <t>Gesamt</t>
  </si>
  <si>
    <t>2. Schritt</t>
  </si>
  <si>
    <t>Gesamt Tag</t>
  </si>
  <si>
    <t>1/2 davon</t>
  </si>
  <si>
    <t>Hilfszelle Ende + 1 (Ende)</t>
  </si>
  <si>
    <t>Anfang</t>
  </si>
  <si>
    <t>Beg. 2. Hälfte</t>
  </si>
  <si>
    <t>Berechnung Vorversicherungzeiten KVdR</t>
  </si>
  <si>
    <t>Ende 2. Hälfte + 1</t>
  </si>
  <si>
    <t>davon mindestens 9/10 1. Schritt</t>
  </si>
  <si>
    <t>Ermittlung Vorversicherungszeiten in der GKV</t>
  </si>
  <si>
    <t>Krankenkasse</t>
  </si>
  <si>
    <t>Art der Versicherung</t>
  </si>
  <si>
    <t>Von</t>
  </si>
  <si>
    <t>Bis</t>
  </si>
  <si>
    <t>… auswählen</t>
  </si>
  <si>
    <t>§ 5 Pflichtvers.</t>
  </si>
  <si>
    <t>§ 9 freiw. Kv.</t>
  </si>
  <si>
    <t>privat versichert</t>
  </si>
  <si>
    <t>Ausgabe</t>
  </si>
  <si>
    <t>§ 10 Familienvers.</t>
  </si>
  <si>
    <t>Die zweite Hälfte der Rahmenfrist beginnt am:</t>
  </si>
  <si>
    <t>Die zweite Hälfte der Rahmenfrist ergibt:</t>
  </si>
  <si>
    <t>davon mindestens 9/10:</t>
  </si>
  <si>
    <t>und endet am:</t>
  </si>
  <si>
    <t>Erforderliche Vorversicherungszeit nach  § 5 Abs. 1 Nr. 11 SGB V</t>
  </si>
  <si>
    <t>Tag der Rentenantragstellung:</t>
  </si>
  <si>
    <t>Tag erstmalige Aufnahme einer Erwerbstätigkeit:</t>
  </si>
  <si>
    <t>zzgl. 1 Tag</t>
  </si>
  <si>
    <t>gg. abgerundet</t>
  </si>
  <si>
    <t>Wandlung Hinweise</t>
  </si>
  <si>
    <t>Differenz</t>
  </si>
  <si>
    <t>Prozent</t>
  </si>
  <si>
    <t>= 100 Prozent</t>
  </si>
  <si>
    <t xml:space="preserve"> </t>
  </si>
  <si>
    <t>nicht versichert</t>
  </si>
  <si>
    <t>Wandlung</t>
  </si>
  <si>
    <t>Doppelte</t>
  </si>
  <si>
    <t>Zeiten</t>
  </si>
  <si>
    <t>Summe</t>
  </si>
  <si>
    <t>Hinweis: Berechnung ohne Gewährleistung! Die Entscheidung obliegt der Krankenkasse!</t>
  </si>
  <si>
    <t>Gesamte Vorversicherungszeit:</t>
  </si>
  <si>
    <t>erforderliche Vorversicherungszeit:</t>
  </si>
  <si>
    <t>Hinweis: Anrechenbar sind Zeiten einer Pflicht- freiwilligen Versicherung sowie Zeiten einer Familienversicherung und Ehegattenzeiten in der GKV bis 31.12.1988.</t>
  </si>
  <si>
    <t>100 = KVdR erfüllt</t>
  </si>
  <si>
    <r>
      <t>Hinweis:</t>
    </r>
    <r>
      <rPr>
        <b/>
        <sz val="8"/>
        <color indexed="8"/>
        <rFont val="Calibri"/>
        <family val="2"/>
      </rPr>
      <t xml:space="preserve"> </t>
    </r>
    <r>
      <rPr>
        <sz val="8"/>
        <color indexed="8"/>
        <rFont val="Calibri"/>
        <family val="2"/>
      </rPr>
      <t>Bei Hinterbliebenrenten und VVZ über den Verstorbenen das Sterbedatum!</t>
    </r>
  </si>
  <si>
    <t>Sondersystem</t>
  </si>
  <si>
    <t>JVA</t>
  </si>
  <si>
    <t>Ausland</t>
  </si>
  <si>
    <t>Skala nachgewiesene VVZ</t>
  </si>
  <si>
    <t>Berechnungshilfe zur Ermittlung der erforderlichen Vorversicherungszeiten im Bereich der Krankenversicherungspflicht von Beziehern einer Rente aus der gesetzlichen Rentenversicherung (DRV / sog. KVdR / Krankenversicherung der Rentner)</t>
  </si>
  <si>
    <t>Hinweis: Jede Tätigkeit, die erwerbsmäßig ausgerichtet ist. Tätigkeiten im Ausland zählen dazu, ebenfalls selbständige Tätigkeit. Mini-Job oder Studium zählt nicht!</t>
  </si>
  <si>
    <t>Stand:</t>
  </si>
  <si>
    <t>Vorwort:</t>
  </si>
  <si>
    <t>Wandlung Ergebnis</t>
  </si>
  <si>
    <t>Familienstand</t>
  </si>
  <si>
    <t>… Familienstand</t>
  </si>
  <si>
    <t>ledig</t>
  </si>
  <si>
    <t>geschieden</t>
  </si>
  <si>
    <t xml:space="preserve">Leider gibt es bislang offensichtlich in Deutschland auch kein einheitliches Programm der Krankenkassen zur Ermittlung der sog. KVdR. Dies füht in der Praxis dazu, dass fast jede Krankenkasse eigene Programme entwickelt hat. </t>
  </si>
  <si>
    <t>Der Autor hat zuvor Probeberechnungen mit einigen Rechnern von Krankenkassen durchgeführt. Nicht nur bei diesem Berechnungstool ergaben sich Differenzen bei der Ermittlung der sog. KVdR, sondern auch bei fast allen Rechnern der Krankenkassen.</t>
  </si>
  <si>
    <t xml:space="preserve">Geringfügige Differenzen können daher nicht ausgeschlossen werden! </t>
  </si>
  <si>
    <t>Bei offensichtlichen Fehlern bitte ich jedoch um Kontaktaufnahme!</t>
  </si>
  <si>
    <t>Kontakt Klaus Rohsmöller aufnehmen …</t>
  </si>
  <si>
    <t>Tel:</t>
  </si>
  <si>
    <t>05971-939379</t>
  </si>
  <si>
    <t>Informationen zur KVdR</t>
  </si>
  <si>
    <t>Erläuterungen zur Berechnung:</t>
  </si>
  <si>
    <t>Die gelben Felder in Eingabefelder</t>
  </si>
  <si>
    <t>Hier sind ggf. Daten einzutragen!</t>
  </si>
  <si>
    <t>Tag der Rentenantragstellung</t>
  </si>
  <si>
    <t>Achtung Besonderheiten:</t>
  </si>
  <si>
    <t>Ob der Rentenatragsteller zum Personenkreis der Spätaussiedler (§ 4 BVFG) zählt, kann aus dem Versicherungsverlauf der DRV entnommen werden. Versicherungszeiten sind mit dem Merkmal "FRG" gekennzeichnet.</t>
  </si>
  <si>
    <t>Die KVdR-Voraussetzungen sind nur bei den DRV-Renten (SGB VI) zu prüfen. Unfallrenten der Berufsgenossenschaften oder Renten von bestimmten Versorgungseinrichtungen zählen hierzu nicht.</t>
  </si>
  <si>
    <t xml:space="preserve">Sofern die KVdR-Voraussetzungen vom Rentenantragsteller zu prüfen sind, ist hier der Tag der Rentenantragstellung einzutragen. </t>
  </si>
  <si>
    <t>Grundsätzlich muss der Rentenantragsteller die sog. KVdR Voraussetzungen erfüllen. Bei Hinterbliebenrenten (Witwen- und Waiserenten) ist hilfsweise (Antragsteller erfüllt sellber die KVdR-Voraussetzungen nicht) eine zweite Berechnung zur KVdR vorzunehmen. Sofern der Verstorbene die Voraussetzungen erfüllt hätte, unterliegt der Hinterbliebene auch der KVdR.</t>
  </si>
  <si>
    <t>Der Tag der erstmaligen Aufnahme einer Erwerbstätigkeit ist hier einzutragen.</t>
  </si>
  <si>
    <t>- Tag der Eheschließung bzw. Eintragung Lebenspartnerschaft</t>
  </si>
  <si>
    <t>- Tag der Geburt bei minderjährigen Waisen</t>
  </si>
  <si>
    <t>- Vollendung des 18. Lebensjahres (keine Ehe bzw. Lebenspartnerschaft)</t>
  </si>
  <si>
    <t>davon 9/10</t>
  </si>
  <si>
    <t>Probeberechnung nach Tagen</t>
  </si>
  <si>
    <t>Tage (gesamt)</t>
  </si>
  <si>
    <t>erforderlich</t>
  </si>
  <si>
    <t>Als Erwerbstätigkeit gilt jede auf den Erwerb gerichtete oder zur Berufsausbildung ausgeübte Beschäftigung. Eine selbständige Tätigkeit bspw. auch im Ausland zählt auch. Es kommt nicht darauf an, dass die Tätigkeit versicherungspfichtig in der GKV ist. Ein Mini-Job oder die Aufnahme eines Studiums zählt nicht dazu.</t>
  </si>
  <si>
    <r>
      <t xml:space="preserve">Bei der Alternativberechnung über den Verstorbenen ist der Todestag einzutragen </t>
    </r>
    <r>
      <rPr>
        <u val="single"/>
        <sz val="10"/>
        <rFont val="Arial"/>
        <family val="2"/>
      </rPr>
      <t>(vgl. GR 30.12.2008 Seite 24 / Beispiel)</t>
    </r>
  </si>
  <si>
    <t>Die Berechnungshilfe errechnet automatisch die Rahmenfrist der 2. Hälfte und errechnet hier die gesamte Frist. Diese gesamte Frist muss allerdings nur mit 9/10 belegt (Versicherungszeiten) werden. Auch diese errechnet die Berechnungshilfe automatisch.</t>
  </si>
  <si>
    <t>Achtung:</t>
  </si>
  <si>
    <t>Diese Vorabe vom Spitzenverband Bund der Krankenkassen ist für den Autor derzeit nicht nachvollziehbar (Umrechnung auf Jahre, Monate und Tage).</t>
  </si>
  <si>
    <t>Die Bestimmungen des § 5 Abs. 1 Nr. 11 SGB V schreiben dies ausdrücklich nicht vor, denn es wird nur eine 9/10 Versicherung in der 2. Hälfte gefordert.</t>
  </si>
  <si>
    <t>Ein Vergleich zur Beitrittsberechtigung im Bereich der freiw. Kv. (§ 9 SGB V) sollte dies auch verdeutlichen. Hier fordert der Gesetzgeber innerhalb einer bestimmten Frist eine Vorversicherungszeit von 12 oder 24 Monaten.</t>
  </si>
  <si>
    <t>Ermittlung Rahmenfrist und erforderliche Vorversicherungszeit (9/10)</t>
  </si>
  <si>
    <t>Ermittlung der tatsächlichen Versicherungszeiten</t>
  </si>
  <si>
    <t>Bei der Erfüllung der KVdR Voraussetzungen zählen alle Versicherungszeiten, somit eine Pfichtversicherung (§ 5 SGB V), eine freiw. Kv. (§ 9 SGB V) und eine Familienversicherung (§ 10 SGB V). Unter bestimmten Voraussetzungen zählen bis zum 31.12.1988 Zeiten einer Ehe mit einem Mitglied der GKV gleich. Diese Fälle dürften allerdings in der Praxis noch sehr selten vorkommen.</t>
  </si>
  <si>
    <t>Ohne eine Auswahl erfolgt keine Berechnung der Versicherungszeit.</t>
  </si>
  <si>
    <t>Es ist die jeweilige Krankenkasse einzutragen und Art der Versicherung (§ 5 Pflichtversicherung / § 9 freiw. Kv. / § 10 Familienversicherung) über das Fenster auszuwählen.</t>
  </si>
  <si>
    <t>Zeiten einer priv. Kv., Nichtversicherungszeiten, JVA und Auslandsaufenthalte werden nicht berechnet. Sie können ggf. eingetragen werden; sie sind jedoch nicht zwingend erforderlich.</t>
  </si>
  <si>
    <t>Sofern aufgrund der probeweisen taggenauen Berechnung im Einzelfall abweichend die KVdR Voraussetzungen erfüllt sind, erfolgt ein Warnhinweis. Es obliegt dann dem Versicherten hier ggf. den Klageweg zu bestreiten (vgl. Ausführungen zu Ermittlung Rahmenfrist und erforderliche Vorversicherungszeiten 9/10).</t>
  </si>
  <si>
    <t>Abschlusswort:</t>
  </si>
  <si>
    <t>Auch wenn es nicht Aufgabe der SGB XII-Träger ist, die Entscheidungen der Kassen im Bereich der KVdR zu prüfen, so hat die Praxis des Autors gezeigt, dass dennoch bei einer kritischen Prüfung im Einzelfall die KVdR Voraussetzungen nachgeweisen werden konnten.</t>
  </si>
  <si>
    <t>Gerade im Bereich der Familienversicherung gab es zahlreiche Möglichkeiten durch sog. rückwirkende Eintragungen in die Familienversicherung vermeintliche Lücken zu schließen.</t>
  </si>
  <si>
    <t>Viel Erfolg</t>
  </si>
  <si>
    <t xml:space="preserve">Dieses Excel-Tool wurde zur überschlägigen Berechnung der erforderlichen Vorversicherungszeiten im Bereich der Pflichtversicherung als Rentner (sog. KVdR / § 5 Abs. 1 Nr. 11 SGB V) in der gesetzlichen Kranken- und Pflegeversicherung erstellt.  </t>
  </si>
  <si>
    <t>Denn eine Umrechnung zeigt in der Praxis, dass dort bei den jeweiligen eigenen Programmen der Kassen teilweise erhebliche Differenzen entstehen.</t>
  </si>
  <si>
    <t>Der Wortlaut von § 191 BGB besagt lediglich, dass eine Umrechnung nach Jahre, Monate und Tage nur dann zu erfolgen hat, wenn dieser Zeitraum gesetzlich nach Jahren oder Monaten bestimmt ist.</t>
  </si>
  <si>
    <t>Da es jedoch an einer spezialgesetzlichen Bestimmung zur Umrechnung (Jahre bzw. Monate) im Bereich der KVdR fehlt, ist die Umrechnung auch nicht zwingend vorzunehmen.</t>
  </si>
  <si>
    <t>Es werden nur Zeiten innerhalb der Rahmenfrist berechnet, aber es können auch Zeiten außerhalb der Rahmenfrist eingetragen werden, die automatisch nicht berücksichtigt werden. Es erfolgt ein Hinweis, ab wann bzw. bis wann eine Berücksichtigung erfolgt.</t>
  </si>
  <si>
    <t>Tag erstmalige Aufnahme einer Erwerbstätigkeit</t>
  </si>
  <si>
    <t>Es hat hier in der Praxis schon Fälle gegeben, in denen die Kassen die KVdR abgelehnt haben, weil die Fristenberechnung nach § 5 Abs. 1 Nr. 11 SGB V vermeintlich nicht vorgenommen werden konnte, da der 1. Tag im Erwerbsleben nicht bestimmbar war. Ein Verweis auf das GR führte dann allerdings zur KVdR-Pflicht.</t>
  </si>
  <si>
    <t>Zur Berechnung der sog. Rahmenfrist muss eine sog. 1. und. 2. Hälfte errechnet werden. Die 2. Hälfte ist entscheidend für die Zugangsberechtigung zur KVdR.</t>
  </si>
  <si>
    <t>Eine tageweise Berechnung könnte daher durchaus angezeigt sein und keine Umrechnung.</t>
  </si>
  <si>
    <t>Der Autor hat die Berechnungshilfe auch probeweise mit einer taggenauen Berechnung programmiert. Sollten die Differenzen im Einzelfall dazu führen, dass die KVdR Voraussetzungen sehr wohl vorliegen, erfolgt ein Warnhinweis. Es obliegt dann dem Versicherten hier ggf. den Klageweg zu bestreiten.  In der Praxis werden dies nur sehr wenige Grenzfälle sein.</t>
  </si>
  <si>
    <t>Bei Auslandsauenthalten innerhalb der EU/EWG bzw. in Abkommenstaaten ist jedoch zu beachten, dass diese sehr wohl als Vorversicherungszeiten bei der KVdR berücksichtigt werden, wenn es eine gesetzliche Versicherung war.</t>
  </si>
  <si>
    <t>Die Berechnungshilfe addiert sämtliche Vorversicherungszeiten in der 2. Hälfte und rechnet zum Schluss diese Vorversicherungszeiten wieder nach Jahren, Monaten und Tagen um.</t>
  </si>
  <si>
    <t>Abschließend prüft die Berechnungshilfe, ob die erforderlichen Vorversicherungszeiten erfüllt sind. Das Ergebnis wird ausgewiesen. Sofern die Vorversicherungszeiten nicht erfüllt sind, werden die noch fehlenden Jahre, Monate und Tage ausgewiesen.</t>
  </si>
  <si>
    <t>nachgewiesene Tage</t>
  </si>
  <si>
    <t>Bitte tragen Sie den Namen, Vorname, das Geburtsdatum ein und wählen Sie den Familienstand aus. Die Berechnungshilfe errechnet das Alter nach dem Datum der Rentenantragstellung.</t>
  </si>
  <si>
    <t>verh. oder getrennt</t>
  </si>
  <si>
    <t>Eingabemöglichkeiten</t>
  </si>
  <si>
    <t>Rundschreiben hier ....</t>
  </si>
  <si>
    <t>Fortzahlungsanträge / Umwandlungen</t>
  </si>
  <si>
    <t>Achtung: Bei Fortzahlungsanträgen (befristete Rente) oder Übergang zur Altersrente neue Berechnung vornehmen!!!</t>
  </si>
  <si>
    <t>Anzahl von Kindern:</t>
  </si>
  <si>
    <t>Hinweis: Leibliches-, Adpotiv-, Stief-, und Pflegekind (für jedes Elternteil)</t>
  </si>
  <si>
    <t>(Hinweis : ab 01.08.2017 / Gesetzesänderung)</t>
  </si>
  <si>
    <r>
      <t xml:space="preserve">Diese Berechnungshilfe gilt nicht für Spätaussiedler (§ 4 BVFG). Die KVdR-Voraussetzungen sind für diesen Personenkreis nach den besonderen Vorschriften des § 5 Abs. 1 Nr. 12 SGB V zu prüfen. Sofern die Rentenantragstellung innerhalb von 10 Jahren nach dem Zuzug erfolgt, sind die KVdR Voraussetzungen fiktiv erfüllt. Erfolgt die Rentenantragstellung </t>
    </r>
    <r>
      <rPr>
        <u val="single"/>
        <sz val="10"/>
        <rFont val="Arial"/>
        <family val="2"/>
      </rPr>
      <t>nach Ablauf der 10 Jahresfrist, so werden nur Versicherungszeiten in Deutschland geprüft (vgl. GR 02.12.2014 Pkt. A I 3.3.1 Seite 23</t>
    </r>
    <r>
      <rPr>
        <sz val="10"/>
        <rFont val="Arial"/>
        <family val="2"/>
      </rPr>
      <t xml:space="preserve">) </t>
    </r>
  </si>
  <si>
    <t>Anzahl der Kinder</t>
  </si>
  <si>
    <t>Im Rahmen des Heilmittel- und Hilfsmittelversorungsgsetzes werden zum 01.08.2017 die Zugangsvoraussetzungen zur KVdR verbessert. Künftig werden fiktiv für jedes Kind (leibliches Kind, Adoptivkind, Stiefkind oder Pflegekind) pauschal 3 Jahre für jedes Elternteil bei der KVdR berücksichtigt.</t>
  </si>
  <si>
    <t>Eine mehrfache Anrechnung der dreijährigen Kindererziehungszeit bei verschiedenen Elternteilen (leibliche Eltern, Adoptiveltern, Stief- und Pflegekindern) ist möglich. Das gilt auch selbst dann, wenn die rechtliche Eltern-Kind-Verbindung erst nach Vollendung des 18. Lebensjahres eingegangen wird. Enkelkinder können dagegen nicht berücksichtigt werden.</t>
  </si>
  <si>
    <t>Die pauschale Anrechnung der 3 Jahre erfolg unabhängig davon, ob das Kind in der 1. oder 2. Hälfte des Erwerbslebens geboren ist oder vor Vollendung des 3. Lebensjahres verstirbt</t>
  </si>
  <si>
    <t>Da eine Übergangsregelung- bzw. Stichtagsregelung nicht vorgesehen ist, können auch Personen, die ihren Rentenantrag vor dem 01.08.2017 gestellt haben und bisher die erforderliche Vorversicherungszeit nicht erfüllt haben, durch die Anrechnung den Zugang zur KVdR erhalten. Dies gilt auch für bisher privat Versicherte oder für Betreuungsfälle nach § 264 SGB V.</t>
  </si>
  <si>
    <t>Erwerbsminderungsrenten werden teilweise befristet bewilligt. Der Fortzahlungsantrag gilt als neuer Rentenantrag; d.h., dass eine neue KVdR-Berechnung vorzunehmen ist (vgl. GR 02.12.2014 Pkt. A I 3.6.2 Seite 33). Der Übergang einer Erwerbsminderungsrente zur Altersrente gilt auch als neuer Rentenantrag. Es ergibt sich eine ganz andere Rahmenfrist. Die Praxis des Autors hat gezeigt, dass die Kassen in der Regel in diesen Fälle keine neue KVdR-Berechnung durchführen.</t>
  </si>
  <si>
    <r>
      <t xml:space="preserve">Wurde eine Erwerbstätigkeit nicht aufgenommen, so gilt hier </t>
    </r>
    <r>
      <rPr>
        <u val="single"/>
        <sz val="10"/>
        <rFont val="Arial"/>
        <family val="2"/>
      </rPr>
      <t>(vgl. GR 02.12.2014 Pkt. A I 3.3.1 Seite 22)</t>
    </r>
    <r>
      <rPr>
        <sz val="10"/>
        <rFont val="Arial"/>
        <family val="2"/>
      </rPr>
      <t>:</t>
    </r>
  </si>
  <si>
    <t>Nach dem GR vom 02.12.2014  (Pkt. A I 3.3.2 Seite 24) ist die 2. Hälfte der Rahmenfrist in entsprechender Anwendung von § 26 SGB X i. V. m. § 191 BGB in Jahre, Monate und Tage umzurechnen, hierbei sollen volle Kalendermonate zu 30 und das Kalenderjahr zu 365 Tagen gerechnet werden.</t>
  </si>
  <si>
    <t>Bei Rentenantragstellungen tritt die KVdR nur ein, wenn in der Zeit von der erstmaligen Aufnahme einer Erwerbstätigkeit bis zur Rentenantragstellung (Rahmenfrist) mindestens neun Zehntel der zweiten Hälfte diese Zeitraumes eine Mitgliedschaft oder eine Familienversicherung bei einer Krankenkasse bestanden hat. Den Mitgliedszeiten stehen unter bestimmten Voraussetzungen bis zum 31.12.1998 die Zeiten einer Ehe mit einem Mitglied der GKV gleich (vgl. § 5 Abs. 2 Satz 1 SGB V). Ab dem 01.08.2017 werden fiktiv Kindererziehungszeiten in Höhe von 3 Jahre pro Kind berücksichtigt. Weitere Anmerkungen siehe oben.</t>
  </si>
  <si>
    <t>Allerdings werden sich alle Kassen in Deutschland an die Vorgaben des GR vom 02.12.2014 halten.</t>
  </si>
  <si>
    <t>Es muss nur die Anzahl der Kinder eingetragen werden.</t>
  </si>
  <si>
    <t>Die Berechnungshilfe soll als Arbeitserleichterung für die im SGB XII tätigen Sachbearbeiter/-innen verstanden werden. Sie wurde nach den aktuellen Rechtsvorschriften und dem GR des Spitzenverbandes vom 02.12.2014 erstellt. Evtl. Abweichungen gegenüber den Berechnungen der Krankenkassen müssten mit diesen konkret geklärt werden.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</si>
</sst>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numFmt numFmtId="165" formatCode="[$-407]dddd\,\ d\.\ mmmm\ yyyy"/>
    <numFmt numFmtId="166" formatCode="[$-407]mmmmm\ yy;@"/>
    <numFmt numFmtId="167" formatCode="mm"/>
    <numFmt numFmtId="168" formatCode="00"/>
    <numFmt numFmtId="169" formatCode="0.0"/>
    <numFmt numFmtId="170" formatCode="mmm\ yyyy"/>
    <numFmt numFmtId="171" formatCode="0_ ;[Red]\-0\ "/>
    <numFmt numFmtId="172" formatCode="&quot;Ja&quot;;&quot;Ja&quot;;&quot;Nein&quot;"/>
    <numFmt numFmtId="173" formatCode="&quot;Wahr&quot;;&quot;Wahr&quot;;&quot;Falsch&quot;"/>
    <numFmt numFmtId="174" formatCode="&quot;Ein&quot;;&quot;Ein&quot;;&quot;Aus&quot;"/>
    <numFmt numFmtId="175" formatCode="[$€-2]\ #,##0.00_);[Red]\([$€-2]\ #,##0.00\)"/>
  </numFmts>
  <fonts count="60">
    <font>
      <sz val="11"/>
      <color theme="1"/>
      <name val="Calibri"/>
      <family val="2"/>
    </font>
    <font>
      <sz val="11"/>
      <color indexed="8"/>
      <name val="Calibri"/>
      <family val="2"/>
    </font>
    <font>
      <sz val="8"/>
      <color indexed="8"/>
      <name val="Calibri"/>
      <family val="2"/>
    </font>
    <font>
      <b/>
      <sz val="8"/>
      <color indexed="8"/>
      <name val="Calibri"/>
      <family val="2"/>
    </font>
    <font>
      <b/>
      <sz val="11"/>
      <color indexed="8"/>
      <name val="Calibri"/>
      <family val="2"/>
    </font>
    <font>
      <b/>
      <sz val="12"/>
      <color indexed="8"/>
      <name val="Calibri"/>
      <family val="2"/>
    </font>
    <font>
      <b/>
      <sz val="9"/>
      <color indexed="8"/>
      <name val="Calibri"/>
      <family val="2"/>
    </font>
    <font>
      <b/>
      <sz val="14"/>
      <color indexed="8"/>
      <name val="Calibri"/>
      <family val="2"/>
    </font>
    <font>
      <sz val="8"/>
      <name val="Calibri"/>
      <family val="2"/>
    </font>
    <font>
      <sz val="9"/>
      <color indexed="8"/>
      <name val="Calibri"/>
      <family val="2"/>
    </font>
    <font>
      <sz val="12"/>
      <color indexed="8"/>
      <name val="Calibri"/>
      <family val="2"/>
    </font>
    <font>
      <u val="single"/>
      <sz val="11"/>
      <color indexed="12"/>
      <name val="Calibri"/>
      <family val="2"/>
    </font>
    <font>
      <u val="single"/>
      <sz val="11"/>
      <color indexed="36"/>
      <name val="Calibri"/>
      <family val="2"/>
    </font>
    <font>
      <b/>
      <sz val="11"/>
      <color indexed="10"/>
      <name val="Calibri"/>
      <family val="2"/>
    </font>
    <font>
      <sz val="9"/>
      <color indexed="9"/>
      <name val="Calibri"/>
      <family val="2"/>
    </font>
    <font>
      <b/>
      <sz val="11"/>
      <name val="Arial"/>
      <family val="2"/>
    </font>
    <font>
      <sz val="11"/>
      <name val="Arial"/>
      <family val="0"/>
    </font>
    <font>
      <sz val="11"/>
      <color indexed="8"/>
      <name val="Arial"/>
      <family val="2"/>
    </font>
    <font>
      <b/>
      <u val="single"/>
      <sz val="11"/>
      <color indexed="10"/>
      <name val="Arial"/>
      <family val="2"/>
    </font>
    <font>
      <sz val="10"/>
      <name val="Arial"/>
      <family val="2"/>
    </font>
    <font>
      <u val="single"/>
      <sz val="10"/>
      <name val="Arial"/>
      <family val="2"/>
    </font>
    <font>
      <sz val="10"/>
      <color indexed="8"/>
      <name val="Arial"/>
      <family val="2"/>
    </font>
    <font>
      <b/>
      <sz val="11"/>
      <color indexed="8"/>
      <name val="Arial"/>
      <family val="2"/>
    </font>
    <font>
      <b/>
      <sz val="10"/>
      <color indexed="8"/>
      <name val="Arial"/>
      <family val="2"/>
    </font>
    <font>
      <b/>
      <sz val="10"/>
      <name val="Arial"/>
      <family val="2"/>
    </font>
    <font>
      <b/>
      <sz val="10"/>
      <color indexed="10"/>
      <name val="Arial"/>
      <family val="2"/>
    </font>
    <font>
      <sz val="2.5"/>
      <color indexed="8"/>
      <name val="Arial"/>
      <family val="0"/>
    </font>
    <font>
      <sz val="12"/>
      <color indexed="8"/>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uble"/>
      <bottom>
        <color indexed="63"/>
      </bottom>
    </border>
    <border>
      <left style="thin"/>
      <right>
        <color indexed="63"/>
      </right>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2" fillId="0" borderId="0" applyNumberFormat="0" applyFill="0" applyBorder="0" applyAlignment="0" applyProtection="0"/>
    <xf numFmtId="41" fontId="1"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51"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78">
    <xf numFmtId="0" fontId="0" fillId="0" borderId="0" xfId="0" applyFont="1" applyAlignment="1">
      <alignment/>
    </xf>
    <xf numFmtId="0" fontId="0" fillId="0" borderId="0" xfId="0" applyAlignment="1">
      <alignment horizontal="center"/>
    </xf>
    <xf numFmtId="14" fontId="0" fillId="0" borderId="0" xfId="0" applyNumberFormat="1" applyAlignment="1">
      <alignment/>
    </xf>
    <xf numFmtId="0" fontId="4" fillId="0" borderId="0" xfId="0" applyFont="1" applyAlignment="1">
      <alignment/>
    </xf>
    <xf numFmtId="1" fontId="0" fillId="0" borderId="0" xfId="0" applyNumberFormat="1" applyAlignment="1">
      <alignment/>
    </xf>
    <xf numFmtId="0" fontId="6" fillId="0" borderId="0" xfId="0" applyFont="1" applyAlignment="1">
      <alignment/>
    </xf>
    <xf numFmtId="0" fontId="4" fillId="0" borderId="0" xfId="0" applyFont="1" applyAlignment="1">
      <alignment horizontal="center"/>
    </xf>
    <xf numFmtId="168" fontId="4" fillId="0" borderId="0" xfId="0" applyNumberFormat="1" applyFont="1" applyAlignment="1">
      <alignment horizontal="center"/>
    </xf>
    <xf numFmtId="0" fontId="0" fillId="0" borderId="0" xfId="0" applyAlignment="1">
      <alignment horizontal="right"/>
    </xf>
    <xf numFmtId="168" fontId="0" fillId="0" borderId="0" xfId="0" applyNumberFormat="1" applyAlignment="1">
      <alignment horizontal="center"/>
    </xf>
    <xf numFmtId="0" fontId="4" fillId="0" borderId="0" xfId="0" applyFont="1" applyAlignment="1">
      <alignment horizontal="right"/>
    </xf>
    <xf numFmtId="1" fontId="4" fillId="0" borderId="0" xfId="0" applyNumberFormat="1" applyFont="1" applyAlignment="1">
      <alignment horizontal="center"/>
    </xf>
    <xf numFmtId="14" fontId="0" fillId="33" borderId="0" xfId="0" applyNumberFormat="1" applyFill="1" applyAlignment="1">
      <alignment/>
    </xf>
    <xf numFmtId="14" fontId="4" fillId="33" borderId="0" xfId="0" applyNumberFormat="1" applyFont="1" applyFill="1" applyAlignment="1">
      <alignment horizontal="center"/>
    </xf>
    <xf numFmtId="14" fontId="4" fillId="0" borderId="0" xfId="0" applyNumberFormat="1" applyFont="1" applyAlignment="1">
      <alignment horizontal="center"/>
    </xf>
    <xf numFmtId="0" fontId="4" fillId="0" borderId="10" xfId="0" applyFont="1" applyBorder="1" applyAlignment="1">
      <alignment horizontal="center"/>
    </xf>
    <xf numFmtId="14" fontId="4" fillId="34" borderId="11" xfId="0" applyNumberFormat="1" applyFont="1" applyFill="1" applyBorder="1" applyAlignment="1">
      <alignment horizontal="center"/>
    </xf>
    <xf numFmtId="0" fontId="4" fillId="35" borderId="10" xfId="0" applyFont="1" applyFill="1" applyBorder="1" applyAlignment="1">
      <alignment horizont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4" borderId="15" xfId="0" applyFill="1" applyBorder="1" applyAlignment="1">
      <alignment/>
    </xf>
    <xf numFmtId="0" fontId="0" fillId="0" borderId="16" xfId="0" applyBorder="1" applyAlignment="1">
      <alignment/>
    </xf>
    <xf numFmtId="0" fontId="0" fillId="0" borderId="17" xfId="0" applyBorder="1" applyAlignment="1">
      <alignment/>
    </xf>
    <xf numFmtId="0" fontId="6" fillId="0" borderId="0" xfId="0" applyFont="1" applyFill="1" applyBorder="1" applyAlignment="1">
      <alignment/>
    </xf>
    <xf numFmtId="0" fontId="6" fillId="0" borderId="10" xfId="0" applyFont="1" applyBorder="1" applyAlignment="1">
      <alignment horizontal="center"/>
    </xf>
    <xf numFmtId="14" fontId="5" fillId="0" borderId="0" xfId="0" applyNumberFormat="1" applyFont="1" applyAlignment="1">
      <alignment horizontal="center"/>
    </xf>
    <xf numFmtId="14" fontId="5" fillId="34" borderId="17" xfId="0" applyNumberFormat="1" applyFont="1" applyFill="1" applyBorder="1" applyAlignment="1">
      <alignment horizontal="center"/>
    </xf>
    <xf numFmtId="14" fontId="5" fillId="0" borderId="0" xfId="0" applyNumberFormat="1" applyFont="1" applyAlignment="1">
      <alignment/>
    </xf>
    <xf numFmtId="14" fontId="10" fillId="0" borderId="0" xfId="0" applyNumberFormat="1" applyFont="1" applyAlignment="1">
      <alignment horizontal="right"/>
    </xf>
    <xf numFmtId="0" fontId="6" fillId="0" borderId="0" xfId="0" applyFont="1" applyFill="1" applyBorder="1" applyAlignment="1">
      <alignment horizontal="center"/>
    </xf>
    <xf numFmtId="0" fontId="4" fillId="0" borderId="10" xfId="0" applyFont="1" applyFill="1" applyBorder="1" applyAlignment="1">
      <alignment horizontal="center"/>
    </xf>
    <xf numFmtId="0" fontId="5" fillId="0" borderId="0" xfId="0" applyFont="1" applyAlignment="1">
      <alignment horizontal="right"/>
    </xf>
    <xf numFmtId="0" fontId="6" fillId="0" borderId="0" xfId="0" applyFont="1" applyAlignment="1">
      <alignment horizontal="center"/>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2" fillId="0" borderId="20" xfId="0" applyFont="1" applyBorder="1" applyAlignment="1">
      <alignment/>
    </xf>
    <xf numFmtId="0" fontId="0" fillId="0" borderId="20" xfId="0" applyBorder="1" applyAlignment="1">
      <alignment/>
    </xf>
    <xf numFmtId="0" fontId="5" fillId="0" borderId="20" xfId="0" applyFont="1" applyBorder="1" applyAlignment="1">
      <alignment/>
    </xf>
    <xf numFmtId="0" fontId="0" fillId="0" borderId="21" xfId="0" applyBorder="1" applyAlignment="1">
      <alignment/>
    </xf>
    <xf numFmtId="0" fontId="0" fillId="0" borderId="22" xfId="0" applyBorder="1" applyAlignment="1">
      <alignment/>
    </xf>
    <xf numFmtId="0" fontId="2" fillId="0" borderId="0" xfId="0" applyFont="1" applyBorder="1" applyAlignment="1">
      <alignment horizontal="center"/>
    </xf>
    <xf numFmtId="0" fontId="2" fillId="0" borderId="0" xfId="0" applyFont="1" applyBorder="1" applyAlignment="1">
      <alignment horizontal="left" vertical="top" wrapText="1"/>
    </xf>
    <xf numFmtId="0" fontId="2" fillId="0" borderId="0" xfId="0" applyFont="1" applyBorder="1" applyAlignment="1">
      <alignment vertical="top" wrapText="1"/>
    </xf>
    <xf numFmtId="0" fontId="0" fillId="0" borderId="23" xfId="0" applyBorder="1" applyAlignment="1">
      <alignment/>
    </xf>
    <xf numFmtId="0" fontId="0" fillId="0" borderId="24" xfId="0" applyBorder="1" applyAlignment="1">
      <alignment/>
    </xf>
    <xf numFmtId="0" fontId="4" fillId="0" borderId="24" xfId="0" applyFont="1" applyBorder="1" applyAlignment="1">
      <alignment horizontal="right"/>
    </xf>
    <xf numFmtId="0" fontId="4" fillId="0" borderId="24" xfId="0" applyFont="1" applyBorder="1" applyAlignment="1">
      <alignment horizontal="center"/>
    </xf>
    <xf numFmtId="14" fontId="5" fillId="0" borderId="0" xfId="0" applyNumberFormat="1" applyFont="1" applyBorder="1" applyAlignment="1">
      <alignment horizontal="center"/>
    </xf>
    <xf numFmtId="14" fontId="4" fillId="0" borderId="0" xfId="0" applyNumberFormat="1" applyFont="1" applyBorder="1" applyAlignment="1">
      <alignment horizontal="center"/>
    </xf>
    <xf numFmtId="0" fontId="6" fillId="0" borderId="0" xfId="0" applyFont="1" applyBorder="1" applyAlignment="1">
      <alignment/>
    </xf>
    <xf numFmtId="0" fontId="4" fillId="0" borderId="0" xfId="0" applyFont="1" applyBorder="1" applyAlignment="1">
      <alignment horizontal="center"/>
    </xf>
    <xf numFmtId="0" fontId="0" fillId="0" borderId="0" xfId="0" applyBorder="1" applyAlignment="1">
      <alignment horizontal="center"/>
    </xf>
    <xf numFmtId="0" fontId="0" fillId="0" borderId="25" xfId="0" applyBorder="1" applyAlignment="1">
      <alignment/>
    </xf>
    <xf numFmtId="0" fontId="9" fillId="0" borderId="0" xfId="0" applyFont="1" applyBorder="1" applyAlignment="1">
      <alignment horizontal="left" vertical="top" wrapText="1"/>
    </xf>
    <xf numFmtId="0" fontId="6" fillId="0" borderId="22" xfId="0" applyFont="1" applyBorder="1" applyAlignment="1">
      <alignment horizontal="center"/>
    </xf>
    <xf numFmtId="0" fontId="4" fillId="0" borderId="22" xfId="0" applyFont="1" applyBorder="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2" fontId="0" fillId="0" borderId="0" xfId="0" applyNumberFormat="1" applyAlignment="1">
      <alignment/>
    </xf>
    <xf numFmtId="14" fontId="0" fillId="0" borderId="0" xfId="0" applyNumberFormat="1" applyAlignment="1">
      <alignment horizontal="left"/>
    </xf>
    <xf numFmtId="0" fontId="0" fillId="0" borderId="0" xfId="0" applyAlignment="1" quotePrefix="1">
      <alignment/>
    </xf>
    <xf numFmtId="0" fontId="2" fillId="0" borderId="23" xfId="0" applyFont="1" applyBorder="1" applyAlignment="1">
      <alignment/>
    </xf>
    <xf numFmtId="0" fontId="6" fillId="0" borderId="0" xfId="0" applyFont="1" applyFill="1" applyBorder="1" applyAlignment="1">
      <alignment horizontal="left"/>
    </xf>
    <xf numFmtId="0" fontId="9" fillId="36" borderId="0" xfId="0" applyFont="1" applyFill="1" applyBorder="1" applyAlignment="1">
      <alignment horizontal="left" vertical="top" wrapText="1"/>
    </xf>
    <xf numFmtId="0" fontId="6" fillId="0" borderId="0" xfId="0" applyFont="1" applyBorder="1" applyAlignment="1">
      <alignment horizontal="center" vertical="top" wrapText="1"/>
    </xf>
    <xf numFmtId="2" fontId="9" fillId="36" borderId="0" xfId="0" applyNumberFormat="1" applyFont="1" applyFill="1" applyBorder="1" applyAlignment="1">
      <alignment horizontal="left" vertical="top" wrapText="1"/>
    </xf>
    <xf numFmtId="2" fontId="14" fillId="0" borderId="0" xfId="0" applyNumberFormat="1" applyFont="1" applyBorder="1" applyAlignment="1">
      <alignment horizontal="left" vertical="top" wrapText="1"/>
    </xf>
    <xf numFmtId="171" fontId="4" fillId="0" borderId="0" xfId="0" applyNumberFormat="1" applyFont="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2" fillId="0" borderId="24" xfId="0" applyFont="1" applyBorder="1" applyAlignment="1">
      <alignment horizontal="center" vertical="top"/>
    </xf>
    <xf numFmtId="0" fontId="15" fillId="0" borderId="0" xfId="0" applyFont="1" applyAlignment="1">
      <alignment/>
    </xf>
    <xf numFmtId="14" fontId="15" fillId="0" borderId="0" xfId="0" applyNumberFormat="1" applyFont="1" applyAlignment="1">
      <alignment/>
    </xf>
    <xf numFmtId="0" fontId="4" fillId="0" borderId="0" xfId="0" applyFont="1" applyAlignment="1">
      <alignment/>
    </xf>
    <xf numFmtId="0" fontId="16" fillId="37" borderId="0" xfId="0" applyFont="1" applyFill="1" applyAlignment="1">
      <alignment horizontal="left" vertical="top" wrapText="1"/>
    </xf>
    <xf numFmtId="0" fontId="17" fillId="0" borderId="0" xfId="0" applyFont="1" applyAlignment="1">
      <alignment/>
    </xf>
    <xf numFmtId="0" fontId="16" fillId="37" borderId="0" xfId="0" applyFont="1" applyFill="1" applyAlignment="1">
      <alignment vertical="top" wrapText="1"/>
    </xf>
    <xf numFmtId="0" fontId="16" fillId="38" borderId="17" xfId="0" applyFont="1" applyFill="1" applyBorder="1" applyAlignment="1">
      <alignment vertical="top" wrapText="1"/>
    </xf>
    <xf numFmtId="0" fontId="21" fillId="0" borderId="0" xfId="0" applyFont="1" applyAlignment="1">
      <alignment/>
    </xf>
    <xf numFmtId="0" fontId="23" fillId="0" borderId="0" xfId="0" applyFont="1" applyAlignment="1">
      <alignment horizontal="left"/>
    </xf>
    <xf numFmtId="0" fontId="21" fillId="0" borderId="0" xfId="0" applyFont="1" applyAlignment="1">
      <alignment horizontal="left"/>
    </xf>
    <xf numFmtId="0" fontId="23" fillId="0" borderId="0" xfId="0" applyFont="1" applyAlignment="1" quotePrefix="1">
      <alignment/>
    </xf>
    <xf numFmtId="0" fontId="4" fillId="0" borderId="0" xfId="0" applyFont="1" applyAlignment="1">
      <alignment horizontal="center"/>
    </xf>
    <xf numFmtId="0" fontId="4" fillId="0" borderId="0" xfId="0" applyFont="1" applyAlignment="1">
      <alignment/>
    </xf>
    <xf numFmtId="0" fontId="23" fillId="0" borderId="0" xfId="0" applyFont="1" applyAlignment="1">
      <alignment/>
    </xf>
    <xf numFmtId="0" fontId="25" fillId="0" borderId="0" xfId="0" applyFont="1" applyAlignment="1">
      <alignment/>
    </xf>
    <xf numFmtId="0" fontId="0" fillId="0" borderId="0" xfId="0" applyAlignment="1">
      <alignment horizontal="center"/>
    </xf>
    <xf numFmtId="1" fontId="7" fillId="34" borderId="17" xfId="0" applyNumberFormat="1" applyFont="1" applyFill="1" applyBorder="1" applyAlignment="1">
      <alignment horizontal="center"/>
    </xf>
    <xf numFmtId="14" fontId="4" fillId="34" borderId="26" xfId="0" applyNumberFormat="1" applyFont="1" applyFill="1" applyBorder="1" applyAlignment="1">
      <alignment horizontal="center"/>
    </xf>
    <xf numFmtId="1" fontId="48" fillId="0" borderId="19" xfId="0" applyNumberFormat="1" applyFont="1" applyBorder="1" applyAlignment="1">
      <alignment horizontal="right"/>
    </xf>
    <xf numFmtId="0" fontId="48" fillId="0" borderId="19" xfId="0" applyFont="1" applyBorder="1" applyAlignment="1">
      <alignment horizontal="right"/>
    </xf>
    <xf numFmtId="0" fontId="22" fillId="0" borderId="0" xfId="0" applyFont="1" applyAlignment="1">
      <alignment horizontal="center"/>
    </xf>
    <xf numFmtId="0" fontId="19" fillId="37" borderId="0" xfId="0" applyFont="1" applyFill="1" applyAlignment="1">
      <alignment horizontal="left" vertical="top" wrapText="1"/>
    </xf>
    <xf numFmtId="0" fontId="18" fillId="37" borderId="0" xfId="0" applyFont="1" applyFill="1" applyAlignment="1">
      <alignment horizontal="left" vertical="top" wrapText="1"/>
    </xf>
    <xf numFmtId="0" fontId="24" fillId="37" borderId="0" xfId="0" applyFont="1" applyFill="1" applyAlignment="1">
      <alignment horizontal="left" vertical="top" wrapText="1"/>
    </xf>
    <xf numFmtId="0" fontId="15" fillId="37" borderId="0" xfId="0" applyFont="1" applyFill="1" applyAlignment="1">
      <alignment horizontal="left" vertical="top" wrapText="1"/>
    </xf>
    <xf numFmtId="0" fontId="16" fillId="37" borderId="0" xfId="0" applyFont="1" applyFill="1" applyAlignment="1">
      <alignment horizontal="left" vertical="top" wrapText="1"/>
    </xf>
    <xf numFmtId="0" fontId="16" fillId="37" borderId="0" xfId="0" applyFont="1" applyFill="1" applyAlignment="1">
      <alignment horizontal="left" vertical="top" wrapText="1"/>
    </xf>
    <xf numFmtId="0" fontId="15" fillId="34" borderId="27" xfId="0" applyFont="1" applyFill="1" applyBorder="1" applyAlignment="1">
      <alignment horizontal="center" vertical="center" wrapText="1"/>
    </xf>
    <xf numFmtId="0" fontId="15" fillId="34" borderId="28"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11" fillId="0" borderId="0" xfId="47" applyAlignment="1" applyProtection="1">
      <alignment horizontal="left"/>
      <protection/>
    </xf>
    <xf numFmtId="0" fontId="23" fillId="0" borderId="0" xfId="0" applyFont="1" applyAlignment="1" quotePrefix="1">
      <alignment horizontal="left"/>
    </xf>
    <xf numFmtId="0" fontId="15" fillId="37" borderId="0" xfId="0" applyFont="1" applyFill="1" applyAlignment="1">
      <alignment horizontal="center" vertical="top" wrapText="1"/>
    </xf>
    <xf numFmtId="0" fontId="11" fillId="0" borderId="0" xfId="47" applyAlignment="1" applyProtection="1">
      <alignment/>
      <protection/>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4" fontId="0" fillId="0" borderId="30" xfId="0" applyNumberFormat="1" applyBorder="1" applyAlignment="1">
      <alignment horizontal="center"/>
    </xf>
    <xf numFmtId="14" fontId="4" fillId="34" borderId="30" xfId="0" applyNumberFormat="1" applyFont="1" applyFill="1" applyBorder="1" applyAlignment="1">
      <alignment horizontal="center"/>
    </xf>
    <xf numFmtId="0" fontId="4" fillId="34" borderId="31" xfId="0" applyFont="1" applyFill="1" applyBorder="1" applyAlignment="1">
      <alignment horizontal="center"/>
    </xf>
    <xf numFmtId="0" fontId="4" fillId="35" borderId="27" xfId="0" applyFont="1" applyFill="1" applyBorder="1" applyAlignment="1">
      <alignment horizontal="left"/>
    </xf>
    <xf numFmtId="0" fontId="4" fillId="35" borderId="29" xfId="0" applyFont="1" applyFill="1" applyBorder="1" applyAlignment="1">
      <alignment horizontal="left"/>
    </xf>
    <xf numFmtId="0" fontId="4" fillId="34" borderId="30" xfId="0" applyFont="1" applyFill="1" applyBorder="1" applyAlignment="1">
      <alignment horizontal="left"/>
    </xf>
    <xf numFmtId="0" fontId="4" fillId="34" borderId="32" xfId="0" applyFont="1" applyFill="1" applyBorder="1" applyAlignment="1">
      <alignment horizontal="left"/>
    </xf>
    <xf numFmtId="0" fontId="4" fillId="35" borderId="27" xfId="0" applyFont="1" applyFill="1" applyBorder="1" applyAlignment="1">
      <alignment horizontal="center"/>
    </xf>
    <xf numFmtId="0" fontId="4" fillId="35" borderId="28" xfId="0" applyFont="1" applyFill="1" applyBorder="1" applyAlignment="1">
      <alignment horizontal="center"/>
    </xf>
    <xf numFmtId="0" fontId="4" fillId="35" borderId="29" xfId="0" applyFont="1" applyFill="1" applyBorder="1" applyAlignment="1">
      <alignment horizont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13" fillId="0" borderId="20" xfId="0" applyFont="1" applyBorder="1" applyAlignment="1">
      <alignment horizontal="left"/>
    </xf>
    <xf numFmtId="0" fontId="13" fillId="0" borderId="0" xfId="0" applyFont="1" applyBorder="1" applyAlignment="1">
      <alignment horizontal="left"/>
    </xf>
    <xf numFmtId="0" fontId="13" fillId="0" borderId="22" xfId="0" applyFont="1" applyBorder="1" applyAlignment="1">
      <alignment horizontal="left"/>
    </xf>
    <xf numFmtId="0" fontId="7" fillId="35" borderId="27" xfId="0" applyFont="1" applyFill="1" applyBorder="1" applyAlignment="1">
      <alignment horizontal="center"/>
    </xf>
    <xf numFmtId="0" fontId="7" fillId="35" borderId="28" xfId="0" applyFont="1" applyFill="1" applyBorder="1" applyAlignment="1">
      <alignment horizontal="center"/>
    </xf>
    <xf numFmtId="0" fontId="7" fillId="35" borderId="29" xfId="0" applyFont="1" applyFill="1" applyBorder="1" applyAlignment="1">
      <alignment horizontal="center"/>
    </xf>
    <xf numFmtId="0" fontId="9" fillId="0" borderId="20" xfId="0" applyFont="1" applyBorder="1" applyAlignment="1">
      <alignment horizontal="left" vertical="top" wrapText="1"/>
    </xf>
    <xf numFmtId="0" fontId="9" fillId="0" borderId="0" xfId="0" applyFont="1" applyBorder="1" applyAlignment="1">
      <alignment horizontal="left" vertical="top" wrapText="1"/>
    </xf>
    <xf numFmtId="0" fontId="9" fillId="0" borderId="22" xfId="0" applyFont="1" applyBorder="1" applyAlignment="1">
      <alignment horizontal="left" vertical="top" wrapText="1"/>
    </xf>
    <xf numFmtId="0" fontId="13" fillId="0" borderId="19" xfId="0" applyFont="1" applyBorder="1" applyAlignment="1">
      <alignment horizontal="center"/>
    </xf>
    <xf numFmtId="0" fontId="13" fillId="0" borderId="21" xfId="0" applyFont="1" applyBorder="1" applyAlignment="1">
      <alignment horizontal="center"/>
    </xf>
    <xf numFmtId="0" fontId="0" fillId="0" borderId="0" xfId="0" applyAlignment="1">
      <alignment horizontal="center"/>
    </xf>
    <xf numFmtId="0" fontId="13" fillId="0" borderId="19" xfId="0" applyFont="1" applyBorder="1" applyAlignment="1">
      <alignment horizontal="center"/>
    </xf>
    <xf numFmtId="0" fontId="5" fillId="34" borderId="23" xfId="0" applyFont="1" applyFill="1" applyBorder="1" applyAlignment="1">
      <alignment horizontal="left"/>
    </xf>
    <xf numFmtId="0" fontId="5" fillId="34" borderId="24" xfId="0" applyFont="1" applyFill="1" applyBorder="1" applyAlignment="1">
      <alignment horizontal="left"/>
    </xf>
    <xf numFmtId="0" fontId="5" fillId="34" borderId="25" xfId="0" applyFont="1" applyFill="1" applyBorder="1" applyAlignment="1">
      <alignment horizontal="left"/>
    </xf>
    <xf numFmtId="14" fontId="4" fillId="0" borderId="0" xfId="0" applyNumberFormat="1" applyFont="1" applyFill="1" applyBorder="1" applyAlignment="1">
      <alignment horizontal="center"/>
    </xf>
    <xf numFmtId="0" fontId="4" fillId="0" borderId="22" xfId="0" applyFont="1" applyFill="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center"/>
    </xf>
    <xf numFmtId="14" fontId="5" fillId="0" borderId="0" xfId="0" applyNumberFormat="1" applyFont="1" applyBorder="1" applyAlignment="1">
      <alignment horizontal="center"/>
    </xf>
    <xf numFmtId="14" fontId="5" fillId="0" borderId="22" xfId="0" applyNumberFormat="1"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left"/>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2"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13" fillId="0" borderId="20" xfId="0" applyFont="1" applyBorder="1" applyAlignment="1">
      <alignment horizontal="left"/>
    </xf>
    <xf numFmtId="0" fontId="13" fillId="0" borderId="0" xfId="0" applyFont="1" applyBorder="1" applyAlignment="1">
      <alignment horizontal="left"/>
    </xf>
    <xf numFmtId="0" fontId="48" fillId="0" borderId="19" xfId="0" applyFont="1" applyBorder="1" applyAlignment="1">
      <alignment horizontal="left"/>
    </xf>
    <xf numFmtId="0" fontId="48" fillId="0" borderId="36" xfId="0" applyFont="1" applyBorder="1" applyAlignment="1">
      <alignment horizontal="left"/>
    </xf>
    <xf numFmtId="0" fontId="48" fillId="0" borderId="18" xfId="0" applyFont="1" applyBorder="1" applyAlignment="1">
      <alignment horizontal="center"/>
    </xf>
    <xf numFmtId="0" fontId="48" fillId="0" borderId="19" xfId="0" applyFont="1" applyBorder="1" applyAlignment="1">
      <alignment horizontal="center"/>
    </xf>
    <xf numFmtId="0" fontId="2" fillId="0" borderId="20" xfId="0" applyFont="1" applyBorder="1" applyAlignment="1">
      <alignment horizontal="left"/>
    </xf>
    <xf numFmtId="0" fontId="2" fillId="0" borderId="0" xfId="0" applyFont="1" applyBorder="1" applyAlignment="1">
      <alignment horizontal="left"/>
    </xf>
    <xf numFmtId="14" fontId="4" fillId="34" borderId="37" xfId="0" applyNumberFormat="1" applyFont="1" applyFill="1" applyBorder="1" applyAlignment="1">
      <alignment horizontal="center"/>
    </xf>
    <xf numFmtId="0" fontId="4" fillId="34" borderId="29" xfId="0" applyFont="1" applyFill="1" applyBorder="1" applyAlignment="1">
      <alignment horizontal="center"/>
    </xf>
    <xf numFmtId="0" fontId="4" fillId="0" borderId="0" xfId="0" applyFont="1" applyAlignment="1">
      <alignment horizontal="center"/>
    </xf>
    <xf numFmtId="0" fontId="4" fillId="34" borderId="18" xfId="0" applyFont="1" applyFill="1" applyBorder="1" applyAlignment="1">
      <alignment horizontal="left"/>
    </xf>
    <xf numFmtId="0" fontId="4" fillId="34" borderId="21" xfId="0" applyFont="1" applyFill="1" applyBorder="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4">
    <dxf>
      <fill>
        <patternFill>
          <bgColor indexed="52"/>
        </patternFill>
      </fill>
    </dxf>
    <dxf>
      <font>
        <color indexed="20"/>
      </font>
      <fill>
        <patternFill>
          <bgColor indexed="45"/>
        </patternFill>
      </fill>
    </dxf>
    <dxf>
      <fill>
        <patternFill>
          <bgColor indexed="13"/>
        </patternFill>
      </fill>
      <border>
        <left style="thin"/>
        <right style="thin"/>
        <bottom style="thin"/>
      </border>
    </dxf>
    <dxf>
      <font>
        <b/>
        <i val="0"/>
        <color auto="1"/>
      </font>
      <fill>
        <patternFill>
          <bgColor indexed="34"/>
        </patternFill>
      </fill>
      <border>
        <left style="thin"/>
        <right style="thin"/>
        <bottom style="thin"/>
      </border>
    </dxf>
    <dxf>
      <border>
        <left style="thin"/>
        <right style="thin"/>
        <top style="thin"/>
        <bottom style="thin"/>
      </border>
    </dxf>
    <dxf>
      <font>
        <b/>
        <i val="0"/>
        <strike val="0"/>
        <color indexed="10"/>
      </font>
    </dxf>
    <dxf>
      <font>
        <b/>
        <i val="0"/>
        <strike val="0"/>
        <color indexed="10"/>
      </font>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font>
        <b/>
        <i val="0"/>
        <strike val="0"/>
        <color rgb="FFFF0000"/>
      </font>
      <border/>
    </dxf>
    <dxf>
      <font>
        <b/>
        <i val="0"/>
        <color auto="1"/>
      </font>
      <fill>
        <patternFill>
          <bgColor rgb="FFFFFF00"/>
        </patternFill>
      </fill>
      <border>
        <left style="thin">
          <color rgb="FF000000"/>
        </left>
        <right style="thin">
          <color rgb="FF000000"/>
        </right>
        <bottom style="thin">
          <color rgb="FF000000"/>
        </bottom>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7975"/>
          <c:h val="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Berechnung!$M$49</c:f>
              <c:numCache/>
            </c:numRef>
          </c:val>
        </c:ser>
        <c:axId val="23848705"/>
        <c:axId val="13311754"/>
      </c:barChart>
      <c:catAx>
        <c:axId val="23848705"/>
        <c:scaling>
          <c:orientation val="minMax"/>
        </c:scaling>
        <c:axPos val="b"/>
        <c:delete val="1"/>
        <c:majorTickMark val="out"/>
        <c:minorTickMark val="none"/>
        <c:tickLblPos val="nextTo"/>
        <c:crossAx val="13311754"/>
        <c:crosses val="autoZero"/>
        <c:auto val="1"/>
        <c:lblOffset val="100"/>
        <c:tickLblSkip val="1"/>
        <c:noMultiLvlLbl val="0"/>
      </c:catAx>
      <c:valAx>
        <c:axId val="13311754"/>
        <c:scaling>
          <c:orientation val="minMax"/>
          <c:max val="120"/>
          <c:min val="0"/>
        </c:scaling>
        <c:axPos val="l"/>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23848705"/>
        <c:crossesAt val="1"/>
        <c:crossBetween val="between"/>
        <c:dispUnits/>
        <c:majorUnit val="20"/>
        <c:minorUnit val="4"/>
      </c:valAx>
      <c:spPr>
        <a:noFill/>
        <a:ln>
          <a:noFill/>
        </a:ln>
      </c:spPr>
    </c:plotArea>
    <c:plotVisOnly val="1"/>
    <c:dispBlanksAs val="gap"/>
    <c:showDLblsOverMax val="0"/>
  </c:chart>
  <c:spPr>
    <a:noFill/>
    <a:ln>
      <a:noFill/>
    </a:ln>
  </c:spPr>
  <c:txPr>
    <a:bodyPr vert="horz" rot="0"/>
    <a:lstStyle/>
    <a:p>
      <a:pPr>
        <a:defRPr lang="en-US" cap="none" sz="2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Berechnung!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rl&#228;uterunge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9525</xdr:colOff>
      <xdr:row>29</xdr:row>
      <xdr:rowOff>171450</xdr:rowOff>
    </xdr:from>
    <xdr:to>
      <xdr:col>12</xdr:col>
      <xdr:colOff>1304925</xdr:colOff>
      <xdr:row>45</xdr:row>
      <xdr:rowOff>19050</xdr:rowOff>
    </xdr:to>
    <xdr:graphicFrame>
      <xdr:nvGraphicFramePr>
        <xdr:cNvPr id="1" name="Chart 22"/>
        <xdr:cNvGraphicFramePr/>
      </xdr:nvGraphicFramePr>
      <xdr:xfrm>
        <a:off x="7953375" y="5010150"/>
        <a:ext cx="1295400" cy="36766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9525</xdr:rowOff>
    </xdr:from>
    <xdr:to>
      <xdr:col>1</xdr:col>
      <xdr:colOff>371475</xdr:colOff>
      <xdr:row>1</xdr:row>
      <xdr:rowOff>161925</xdr:rowOff>
    </xdr:to>
    <xdr:sp>
      <xdr:nvSpPr>
        <xdr:cNvPr id="2" name="AutoShape 105">
          <a:hlinkClick r:id="rId2"/>
        </xdr:cNvPr>
        <xdr:cNvSpPr>
          <a:spLocks/>
        </xdr:cNvSpPr>
      </xdr:nvSpPr>
      <xdr:spPr>
        <a:xfrm>
          <a:off x="76200" y="9525"/>
          <a:ext cx="1057275" cy="409575"/>
        </a:xfrm>
        <a:prstGeom prst="leftArrow">
          <a:avLst/>
        </a:prstGeom>
        <a:solidFill>
          <a:srgbClr val="FAC090"/>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Erläuterungen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laus.rohsmoeller@rheine.de" TargetMode="External" /><Relationship Id="rId2" Type="http://schemas.openxmlformats.org/officeDocument/2006/relationships/hyperlink" Target="http://www.tk.de/centaurus/servlet/contentblob/625364/Datei/119365/KV-PV-Rentner.pdf" TargetMode="External" /><Relationship Id="rId3" Type="http://schemas.openxmlformats.org/officeDocument/2006/relationships/hyperlink" Target="https://www.vdek.com/vertragspartner/mitgliedschaftsrecht_beitragsrecht/versorgungsbezuege/_jcr_content/par/download/file.res/KVdR-Rundschreiben_Stand%2002.12.2014.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3"/>
  <dimension ref="A1:IV142"/>
  <sheetViews>
    <sheetView showGridLines="0" zoomScalePageLayoutView="0" workbookViewId="0" topLeftCell="A1">
      <selection activeCell="A1" sqref="A1:G1"/>
    </sheetView>
  </sheetViews>
  <sheetFormatPr defaultColWidth="11.421875" defaultRowHeight="15"/>
  <sheetData>
    <row r="1" spans="1:7" ht="60.75" customHeight="1" thickBot="1" thickTop="1">
      <c r="A1" s="104" t="s">
        <v>73</v>
      </c>
      <c r="B1" s="105"/>
      <c r="C1" s="105"/>
      <c r="D1" s="105"/>
      <c r="E1" s="105"/>
      <c r="F1" s="105"/>
      <c r="G1" s="106"/>
    </row>
    <row r="2" ht="7.5" customHeight="1" thickTop="1"/>
    <row r="3" spans="1:2" ht="15">
      <c r="A3" s="77" t="s">
        <v>75</v>
      </c>
      <c r="B3" s="78">
        <v>43033</v>
      </c>
    </row>
    <row r="4" ht="10.5" customHeight="1"/>
    <row r="5" ht="15">
      <c r="A5" s="79" t="s">
        <v>76</v>
      </c>
    </row>
    <row r="6" ht="7.5" customHeight="1"/>
    <row r="7" spans="1:7" ht="40.5" customHeight="1">
      <c r="A7" s="98" t="s">
        <v>125</v>
      </c>
      <c r="B7" s="98"/>
      <c r="C7" s="98"/>
      <c r="D7" s="98"/>
      <c r="E7" s="98"/>
      <c r="F7" s="98"/>
      <c r="G7" s="98"/>
    </row>
    <row r="8" ht="6" customHeight="1"/>
    <row r="9" ht="6" customHeight="1"/>
    <row r="10" spans="1:7" ht="54" customHeight="1">
      <c r="A10" s="98" t="s">
        <v>160</v>
      </c>
      <c r="B10" s="98"/>
      <c r="C10" s="98"/>
      <c r="D10" s="98"/>
      <c r="E10" s="98"/>
      <c r="F10" s="98"/>
      <c r="G10" s="98"/>
    </row>
    <row r="11" ht="6.75" customHeight="1"/>
    <row r="12" spans="1:7" ht="38.25" customHeight="1">
      <c r="A12" s="98" t="s">
        <v>82</v>
      </c>
      <c r="B12" s="98"/>
      <c r="C12" s="98"/>
      <c r="D12" s="98"/>
      <c r="E12" s="98"/>
      <c r="F12" s="98"/>
      <c r="G12" s="98"/>
    </row>
    <row r="13" ht="6.75" customHeight="1"/>
    <row r="14" spans="1:7" ht="39" customHeight="1">
      <c r="A14" s="98" t="s">
        <v>83</v>
      </c>
      <c r="B14" s="98"/>
      <c r="C14" s="98"/>
      <c r="D14" s="98"/>
      <c r="E14" s="98"/>
      <c r="F14" s="98"/>
      <c r="G14" s="98"/>
    </row>
    <row r="15" ht="6" customHeight="1"/>
    <row r="16" spans="1:7" ht="15">
      <c r="A16" s="101" t="s">
        <v>84</v>
      </c>
      <c r="B16" s="101"/>
      <c r="C16" s="101"/>
      <c r="D16" s="101"/>
      <c r="E16" s="101"/>
      <c r="F16" s="101"/>
      <c r="G16" s="101"/>
    </row>
    <row r="17" ht="5.25" customHeight="1"/>
    <row r="18" spans="1:7" ht="15">
      <c r="A18" s="101" t="s">
        <v>85</v>
      </c>
      <c r="B18" s="101"/>
      <c r="C18" s="101"/>
      <c r="D18" s="101"/>
      <c r="E18" s="101"/>
      <c r="F18" s="101"/>
      <c r="G18" s="101"/>
    </row>
    <row r="19" ht="7.5" customHeight="1"/>
    <row r="20" spans="1:7" ht="15">
      <c r="A20" s="107" t="s">
        <v>86</v>
      </c>
      <c r="B20" s="107"/>
      <c r="C20" s="107"/>
      <c r="D20" s="107"/>
      <c r="E20" s="81" t="s">
        <v>87</v>
      </c>
      <c r="F20" s="81" t="s">
        <v>88</v>
      </c>
      <c r="G20" s="81"/>
    </row>
    <row r="21" ht="8.25" customHeight="1"/>
    <row r="22" spans="1:7" ht="15">
      <c r="A22" s="109" t="s">
        <v>89</v>
      </c>
      <c r="B22" s="109"/>
      <c r="C22" s="109"/>
      <c r="D22" s="109"/>
      <c r="E22" s="109"/>
      <c r="F22" s="109"/>
      <c r="G22" s="109"/>
    </row>
    <row r="23" ht="6.75" customHeight="1"/>
    <row r="24" spans="1:7" ht="15">
      <c r="A24" s="110" t="s">
        <v>142</v>
      </c>
      <c r="B24" s="110"/>
      <c r="C24" s="110"/>
      <c r="D24" s="110"/>
      <c r="E24" s="110"/>
      <c r="F24" s="110"/>
      <c r="G24" s="110"/>
    </row>
    <row r="25" ht="8.25" customHeight="1"/>
    <row r="26" spans="1:7" ht="15">
      <c r="A26" s="101" t="s">
        <v>90</v>
      </c>
      <c r="B26" s="101"/>
      <c r="C26" s="101"/>
      <c r="D26" s="101"/>
      <c r="E26" s="101"/>
      <c r="F26" s="101"/>
      <c r="G26" s="101"/>
    </row>
    <row r="27" ht="6.75" customHeight="1"/>
    <row r="28" spans="1:7" ht="15" customHeight="1">
      <c r="A28" s="102" t="s">
        <v>91</v>
      </c>
      <c r="B28" s="102"/>
      <c r="C28" s="102"/>
      <c r="D28" s="82"/>
      <c r="E28" s="83"/>
      <c r="F28" s="82"/>
      <c r="G28" s="82"/>
    </row>
    <row r="29" ht="7.5" customHeight="1"/>
    <row r="30" spans="1:7" ht="15">
      <c r="A30" s="102" t="s">
        <v>92</v>
      </c>
      <c r="B30" s="103"/>
      <c r="C30" s="103"/>
      <c r="D30" s="103"/>
      <c r="E30" s="103"/>
      <c r="F30" s="103"/>
      <c r="G30" s="103"/>
    </row>
    <row r="32" ht="7.5" customHeight="1"/>
    <row r="33" spans="1:7" ht="15">
      <c r="A33" s="99" t="s">
        <v>94</v>
      </c>
      <c r="B33" s="99"/>
      <c r="C33" s="99"/>
      <c r="D33" s="99"/>
      <c r="E33" s="99"/>
      <c r="F33" s="99"/>
      <c r="G33" s="99"/>
    </row>
    <row r="34" ht="6" customHeight="1"/>
    <row r="35" spans="1:7" ht="81" customHeight="1">
      <c r="A35" s="98" t="s">
        <v>148</v>
      </c>
      <c r="B35" s="98"/>
      <c r="C35" s="98"/>
      <c r="D35" s="98"/>
      <c r="E35" s="98"/>
      <c r="F35" s="98"/>
      <c r="G35" s="98"/>
    </row>
    <row r="36" ht="4.5" customHeight="1"/>
    <row r="37" spans="1:7" ht="42.75" customHeight="1">
      <c r="A37" s="98" t="s">
        <v>95</v>
      </c>
      <c r="B37" s="98"/>
      <c r="C37" s="98"/>
      <c r="D37" s="98"/>
      <c r="E37" s="98"/>
      <c r="F37" s="98"/>
      <c r="G37" s="98"/>
    </row>
    <row r="38" spans="1:7" ht="15.75" customHeight="1">
      <c r="A38" s="101" t="s">
        <v>141</v>
      </c>
      <c r="B38" s="101"/>
      <c r="C38" s="101"/>
      <c r="D38" s="101"/>
      <c r="E38" s="101"/>
      <c r="F38" s="101"/>
      <c r="G38" s="101"/>
    </row>
    <row r="39" spans="1:7" ht="6" customHeight="1">
      <c r="A39" s="80"/>
      <c r="B39" s="80"/>
      <c r="C39" s="80"/>
      <c r="D39" s="80"/>
      <c r="E39" s="80"/>
      <c r="F39" s="80"/>
      <c r="G39" s="80"/>
    </row>
    <row r="40" spans="1:7" ht="39" customHeight="1">
      <c r="A40" s="98" t="s">
        <v>139</v>
      </c>
      <c r="B40" s="98"/>
      <c r="C40" s="98"/>
      <c r="D40" s="98"/>
      <c r="E40" s="98"/>
      <c r="F40" s="98"/>
      <c r="G40" s="98"/>
    </row>
    <row r="41" ht="5.25" customHeight="1"/>
    <row r="42" spans="1:7" ht="15">
      <c r="A42" s="97" t="s">
        <v>149</v>
      </c>
      <c r="B42" s="97"/>
      <c r="C42" s="97"/>
      <c r="D42" s="97"/>
      <c r="E42" s="97"/>
      <c r="F42" s="97"/>
      <c r="G42" s="97"/>
    </row>
    <row r="43" ht="8.25" customHeight="1"/>
    <row r="44" spans="1:7" ht="63" customHeight="1">
      <c r="A44" s="98" t="s">
        <v>150</v>
      </c>
      <c r="B44" s="98"/>
      <c r="C44" s="98"/>
      <c r="D44" s="98"/>
      <c r="E44" s="98"/>
      <c r="F44" s="98"/>
      <c r="G44" s="98"/>
    </row>
    <row r="45" spans="1:7" ht="21.75" customHeight="1">
      <c r="A45" s="98" t="s">
        <v>159</v>
      </c>
      <c r="B45" s="98"/>
      <c r="C45" s="98"/>
      <c r="D45" s="98"/>
      <c r="E45" s="98"/>
      <c r="F45" s="98"/>
      <c r="G45" s="98"/>
    </row>
    <row r="46" spans="1:7" ht="63" customHeight="1">
      <c r="A46" s="98" t="s">
        <v>151</v>
      </c>
      <c r="B46" s="98"/>
      <c r="C46" s="98"/>
      <c r="D46" s="98"/>
      <c r="E46" s="98"/>
      <c r="F46" s="98"/>
      <c r="G46" s="98"/>
    </row>
    <row r="47" spans="1:7" ht="33.75" customHeight="1">
      <c r="A47" s="98" t="s">
        <v>152</v>
      </c>
      <c r="B47" s="98"/>
      <c r="C47" s="98"/>
      <c r="D47" s="98"/>
      <c r="E47" s="98"/>
      <c r="F47" s="98"/>
      <c r="G47" s="98"/>
    </row>
    <row r="48" spans="1:7" ht="60" customHeight="1">
      <c r="A48" s="98" t="s">
        <v>153</v>
      </c>
      <c r="B48" s="98"/>
      <c r="C48" s="98"/>
      <c r="D48" s="98"/>
      <c r="E48" s="98"/>
      <c r="F48" s="98"/>
      <c r="G48" s="98"/>
    </row>
    <row r="49" spans="1:7" ht="9" customHeight="1">
      <c r="A49" s="98"/>
      <c r="B49" s="98"/>
      <c r="C49" s="98"/>
      <c r="D49" s="98"/>
      <c r="E49" s="98"/>
      <c r="F49" s="98"/>
      <c r="G49" s="98"/>
    </row>
    <row r="50" spans="1:7" s="84" customFormat="1" ht="15">
      <c r="A50" s="97" t="s">
        <v>93</v>
      </c>
      <c r="B50" s="97"/>
      <c r="C50" s="97"/>
      <c r="D50" s="97"/>
      <c r="E50" s="97"/>
      <c r="F50" s="97"/>
      <c r="G50" s="97"/>
    </row>
    <row r="51" s="84" customFormat="1" ht="6" customHeight="1"/>
    <row r="52" spans="1:7" s="84" customFormat="1" ht="39.75" customHeight="1">
      <c r="A52" s="98" t="s">
        <v>96</v>
      </c>
      <c r="B52" s="98"/>
      <c r="C52" s="98"/>
      <c r="D52" s="98"/>
      <c r="E52" s="98"/>
      <c r="F52" s="98"/>
      <c r="G52" s="98"/>
    </row>
    <row r="53" s="84" customFormat="1" ht="6" customHeight="1"/>
    <row r="54" spans="1:7" s="84" customFormat="1" ht="66" customHeight="1">
      <c r="A54" s="98" t="s">
        <v>98</v>
      </c>
      <c r="B54" s="98"/>
      <c r="C54" s="98"/>
      <c r="D54" s="98"/>
      <c r="E54" s="98"/>
      <c r="F54" s="98"/>
      <c r="G54" s="98"/>
    </row>
    <row r="55" s="84" customFormat="1" ht="6.75" customHeight="1"/>
    <row r="56" spans="1:7" s="84" customFormat="1" ht="27" customHeight="1">
      <c r="A56" s="98" t="s">
        <v>97</v>
      </c>
      <c r="B56" s="98"/>
      <c r="C56" s="98"/>
      <c r="D56" s="98"/>
      <c r="E56" s="98"/>
      <c r="F56" s="98"/>
      <c r="G56" s="98"/>
    </row>
    <row r="57" s="84" customFormat="1" ht="3.75" customHeight="1"/>
    <row r="58" spans="1:7" s="84" customFormat="1" ht="27.75" customHeight="1">
      <c r="A58" s="98" t="s">
        <v>108</v>
      </c>
      <c r="B58" s="98"/>
      <c r="C58" s="98"/>
      <c r="D58" s="98"/>
      <c r="E58" s="98"/>
      <c r="F58" s="98"/>
      <c r="G58" s="98"/>
    </row>
    <row r="59" s="84" customFormat="1" ht="6" customHeight="1"/>
    <row r="60" spans="1:7" s="84" customFormat="1" ht="17.25" customHeight="1">
      <c r="A60" s="97" t="s">
        <v>143</v>
      </c>
      <c r="B60" s="97"/>
      <c r="C60" s="97"/>
      <c r="D60" s="97"/>
      <c r="E60" s="97"/>
      <c r="F60" s="97"/>
      <c r="G60" s="97"/>
    </row>
    <row r="61" s="84" customFormat="1" ht="17.25" customHeight="1">
      <c r="A61" s="91" t="s">
        <v>110</v>
      </c>
    </row>
    <row r="62" spans="1:7" s="84" customFormat="1" ht="79.5" customHeight="1">
      <c r="A62" s="98" t="s">
        <v>154</v>
      </c>
      <c r="B62" s="98"/>
      <c r="C62" s="98"/>
      <c r="D62" s="98"/>
      <c r="E62" s="98"/>
      <c r="F62" s="98"/>
      <c r="G62" s="98"/>
    </row>
    <row r="63" s="84" customFormat="1" ht="12.75" customHeight="1">
      <c r="A63" s="90"/>
    </row>
    <row r="64" spans="1:7" s="84" customFormat="1" ht="15">
      <c r="A64" s="97" t="s">
        <v>130</v>
      </c>
      <c r="B64" s="97"/>
      <c r="C64" s="97"/>
      <c r="D64" s="97"/>
      <c r="E64" s="97"/>
      <c r="F64" s="97"/>
      <c r="G64" s="97"/>
    </row>
    <row r="65" s="84" customFormat="1" ht="6.75" customHeight="1"/>
    <row r="66" spans="1:7" s="84" customFormat="1" ht="12.75">
      <c r="A66" s="98" t="s">
        <v>99</v>
      </c>
      <c r="B66" s="98"/>
      <c r="C66" s="98"/>
      <c r="D66" s="98"/>
      <c r="E66" s="98"/>
      <c r="F66" s="98"/>
      <c r="G66" s="98"/>
    </row>
    <row r="67" s="84" customFormat="1" ht="6" customHeight="1"/>
    <row r="68" spans="1:7" s="84" customFormat="1" ht="53.25" customHeight="1">
      <c r="A68" s="98" t="s">
        <v>107</v>
      </c>
      <c r="B68" s="98"/>
      <c r="C68" s="98"/>
      <c r="D68" s="98"/>
      <c r="E68" s="98"/>
      <c r="F68" s="98"/>
      <c r="G68" s="98"/>
    </row>
    <row r="69" s="84" customFormat="1" ht="6.75" customHeight="1"/>
    <row r="70" spans="1:3" s="84" customFormat="1" ht="12.75">
      <c r="A70" s="85" t="s">
        <v>94</v>
      </c>
      <c r="B70" s="85"/>
      <c r="C70" s="86"/>
    </row>
    <row r="71" s="84" customFormat="1" ht="8.25" customHeight="1"/>
    <row r="72" spans="1:7" s="84" customFormat="1" ht="27" customHeight="1">
      <c r="A72" s="98" t="s">
        <v>155</v>
      </c>
      <c r="B72" s="98"/>
      <c r="C72" s="98"/>
      <c r="D72" s="98"/>
      <c r="E72" s="98"/>
      <c r="F72" s="98"/>
      <c r="G72" s="98"/>
    </row>
    <row r="73" s="84" customFormat="1" ht="6" customHeight="1"/>
    <row r="74" spans="2:7" s="84" customFormat="1" ht="12.75">
      <c r="B74" s="108" t="s">
        <v>100</v>
      </c>
      <c r="C74" s="108"/>
      <c r="D74" s="108"/>
      <c r="E74" s="108"/>
      <c r="F74" s="108"/>
      <c r="G74" s="108"/>
    </row>
    <row r="75" spans="2:7" s="84" customFormat="1" ht="12.75">
      <c r="B75" s="108" t="s">
        <v>101</v>
      </c>
      <c r="C75" s="108"/>
      <c r="D75" s="108"/>
      <c r="E75" s="108"/>
      <c r="F75" s="108"/>
      <c r="G75" s="108"/>
    </row>
    <row r="76" s="84" customFormat="1" ht="12.75">
      <c r="B76" s="87" t="s">
        <v>102</v>
      </c>
    </row>
    <row r="77" s="84" customFormat="1" ht="7.5" customHeight="1"/>
    <row r="78" spans="1:7" s="84" customFormat="1" ht="51.75" customHeight="1">
      <c r="A78" s="98" t="s">
        <v>131</v>
      </c>
      <c r="B78" s="98"/>
      <c r="C78" s="98"/>
      <c r="D78" s="98"/>
      <c r="E78" s="98"/>
      <c r="F78" s="98"/>
      <c r="G78" s="98"/>
    </row>
    <row r="79" s="84" customFormat="1" ht="6" customHeight="1"/>
    <row r="80" spans="1:7" s="84" customFormat="1" ht="15">
      <c r="A80" s="97" t="s">
        <v>114</v>
      </c>
      <c r="B80" s="97"/>
      <c r="C80" s="97"/>
      <c r="D80" s="97"/>
      <c r="E80" s="97"/>
      <c r="F80" s="97"/>
      <c r="G80" s="97"/>
    </row>
    <row r="81" s="84" customFormat="1" ht="9" customHeight="1"/>
    <row r="82" spans="1:7" s="84" customFormat="1" ht="99" customHeight="1">
      <c r="A82" s="98" t="s">
        <v>157</v>
      </c>
      <c r="B82" s="98"/>
      <c r="C82" s="98"/>
      <c r="D82" s="98"/>
      <c r="E82" s="98"/>
      <c r="F82" s="98"/>
      <c r="G82" s="98"/>
    </row>
    <row r="83" s="84" customFormat="1" ht="6.75" customHeight="1"/>
    <row r="84" spans="1:7" s="84" customFormat="1" ht="25.5" customHeight="1">
      <c r="A84" s="98" t="s">
        <v>132</v>
      </c>
      <c r="B84" s="98"/>
      <c r="C84" s="98"/>
      <c r="D84" s="98"/>
      <c r="E84" s="98"/>
      <c r="F84" s="98"/>
      <c r="G84" s="98"/>
    </row>
    <row r="85" s="84" customFormat="1" ht="8.25" customHeight="1"/>
    <row r="86" spans="1:7" s="84" customFormat="1" ht="42.75" customHeight="1">
      <c r="A86" s="98" t="s">
        <v>109</v>
      </c>
      <c r="B86" s="98"/>
      <c r="C86" s="98"/>
      <c r="D86" s="98"/>
      <c r="E86" s="98"/>
      <c r="F86" s="98"/>
      <c r="G86" s="98"/>
    </row>
    <row r="87" s="84" customFormat="1" ht="6.75" customHeight="1"/>
    <row r="88" spans="1:7" s="84" customFormat="1" ht="53.25" customHeight="1">
      <c r="A88" s="98" t="s">
        <v>156</v>
      </c>
      <c r="B88" s="98"/>
      <c r="C88" s="98"/>
      <c r="D88" s="98"/>
      <c r="E88" s="98"/>
      <c r="F88" s="98"/>
      <c r="G88" s="98"/>
    </row>
    <row r="89" s="84" customFormat="1" ht="8.25" customHeight="1"/>
    <row r="90" spans="1:7" s="84" customFormat="1" ht="15">
      <c r="A90" s="99" t="s">
        <v>110</v>
      </c>
      <c r="B90" s="99"/>
      <c r="C90" s="99"/>
      <c r="D90" s="99"/>
      <c r="E90" s="99"/>
      <c r="F90" s="99"/>
      <c r="G90" s="99"/>
    </row>
    <row r="91" s="84" customFormat="1" ht="8.25" customHeight="1"/>
    <row r="92" spans="1:7" s="84" customFormat="1" ht="27" customHeight="1">
      <c r="A92" s="98" t="s">
        <v>111</v>
      </c>
      <c r="B92" s="98"/>
      <c r="C92" s="98"/>
      <c r="D92" s="98"/>
      <c r="E92" s="98"/>
      <c r="F92" s="98"/>
      <c r="G92" s="98"/>
    </row>
    <row r="93" s="84" customFormat="1" ht="8.25" customHeight="1"/>
    <row r="94" spans="1:7" s="84" customFormat="1" ht="26.25" customHeight="1">
      <c r="A94" s="98" t="s">
        <v>126</v>
      </c>
      <c r="B94" s="98"/>
      <c r="C94" s="98"/>
      <c r="D94" s="98"/>
      <c r="E94" s="98"/>
      <c r="F94" s="98"/>
      <c r="G94" s="98"/>
    </row>
    <row r="95" s="84" customFormat="1" ht="8.25" customHeight="1"/>
    <row r="96" spans="1:7" s="84" customFormat="1" ht="38.25" customHeight="1">
      <c r="A96" s="98" t="s">
        <v>127</v>
      </c>
      <c r="B96" s="98"/>
      <c r="C96" s="98"/>
      <c r="D96" s="98"/>
      <c r="E96" s="98"/>
      <c r="F96" s="98"/>
      <c r="G96" s="98"/>
    </row>
    <row r="97" s="84" customFormat="1" ht="6.75" customHeight="1"/>
    <row r="98" spans="1:7" s="84" customFormat="1" ht="30.75" customHeight="1">
      <c r="A98" s="98" t="s">
        <v>112</v>
      </c>
      <c r="B98" s="98"/>
      <c r="C98" s="98"/>
      <c r="D98" s="98"/>
      <c r="E98" s="98"/>
      <c r="F98" s="98"/>
      <c r="G98" s="98"/>
    </row>
    <row r="99" s="84" customFormat="1" ht="6.75" customHeight="1"/>
    <row r="100" spans="1:7" s="84" customFormat="1" ht="12.75">
      <c r="A100" s="98" t="s">
        <v>133</v>
      </c>
      <c r="B100" s="98"/>
      <c r="C100" s="98"/>
      <c r="D100" s="98"/>
      <c r="E100" s="98"/>
      <c r="F100" s="98"/>
      <c r="G100" s="98"/>
    </row>
    <row r="101" s="84" customFormat="1" ht="7.5" customHeight="1"/>
    <row r="102" spans="1:7" s="84" customFormat="1" ht="42" customHeight="1">
      <c r="A102" s="98" t="s">
        <v>113</v>
      </c>
      <c r="B102" s="98"/>
      <c r="C102" s="98"/>
      <c r="D102" s="98"/>
      <c r="E102" s="98"/>
      <c r="F102" s="98"/>
      <c r="G102" s="98"/>
    </row>
    <row r="103" s="84" customFormat="1" ht="6" customHeight="1"/>
    <row r="104" spans="1:7" s="84" customFormat="1" ht="28.5" customHeight="1">
      <c r="A104" s="98" t="s">
        <v>128</v>
      </c>
      <c r="B104" s="98"/>
      <c r="C104" s="98"/>
      <c r="D104" s="98"/>
      <c r="E104" s="98"/>
      <c r="F104" s="98"/>
      <c r="G104" s="98"/>
    </row>
    <row r="105" s="84" customFormat="1" ht="7.5" customHeight="1"/>
    <row r="106" spans="1:7" s="84" customFormat="1" ht="27" customHeight="1">
      <c r="A106" s="98" t="s">
        <v>158</v>
      </c>
      <c r="B106" s="98"/>
      <c r="C106" s="98"/>
      <c r="D106" s="98"/>
      <c r="E106" s="98"/>
      <c r="F106" s="98"/>
      <c r="G106" s="98"/>
    </row>
    <row r="107" s="84" customFormat="1" ht="6" customHeight="1"/>
    <row r="108" spans="1:7" s="84" customFormat="1" ht="63.75" customHeight="1">
      <c r="A108" s="100" t="s">
        <v>134</v>
      </c>
      <c r="B108" s="100"/>
      <c r="C108" s="100"/>
      <c r="D108" s="100"/>
      <c r="E108" s="100"/>
      <c r="F108" s="100"/>
      <c r="G108" s="100"/>
    </row>
    <row r="109" s="84" customFormat="1" ht="6" customHeight="1"/>
    <row r="110" spans="1:7" s="84" customFormat="1" ht="15">
      <c r="A110" s="97" t="s">
        <v>115</v>
      </c>
      <c r="B110" s="97"/>
      <c r="C110" s="97"/>
      <c r="D110" s="97"/>
      <c r="E110" s="97"/>
      <c r="F110" s="97"/>
      <c r="G110" s="97"/>
    </row>
    <row r="111" s="84" customFormat="1" ht="4.5" customHeight="1"/>
    <row r="112" spans="1:7" ht="66.75" customHeight="1">
      <c r="A112" s="98" t="s">
        <v>116</v>
      </c>
      <c r="B112" s="98"/>
      <c r="C112" s="98"/>
      <c r="D112" s="98"/>
      <c r="E112" s="98"/>
      <c r="F112" s="98"/>
      <c r="G112" s="98"/>
    </row>
    <row r="113" ht="9.75" customHeight="1"/>
    <row r="114" spans="1:7" ht="27.75" customHeight="1">
      <c r="A114" s="98" t="s">
        <v>118</v>
      </c>
      <c r="B114" s="98"/>
      <c r="C114" s="98"/>
      <c r="D114" s="98"/>
      <c r="E114" s="98"/>
      <c r="F114" s="98"/>
      <c r="G114" s="98"/>
    </row>
    <row r="115" ht="9.75" customHeight="1"/>
    <row r="116" spans="1:7" ht="15">
      <c r="A116" s="100" t="s">
        <v>110</v>
      </c>
      <c r="B116" s="100"/>
      <c r="C116" s="100"/>
      <c r="D116" s="100"/>
      <c r="E116" s="100"/>
      <c r="F116" s="100"/>
      <c r="G116" s="100"/>
    </row>
    <row r="117" ht="9.75" customHeight="1"/>
    <row r="118" spans="1:7" ht="15">
      <c r="A118" s="98" t="s">
        <v>117</v>
      </c>
      <c r="B118" s="98"/>
      <c r="C118" s="98"/>
      <c r="D118" s="98"/>
      <c r="E118" s="98"/>
      <c r="F118" s="98"/>
      <c r="G118" s="98"/>
    </row>
    <row r="119" ht="5.25" customHeight="1"/>
    <row r="120" spans="1:256" ht="28.5" customHeight="1">
      <c r="A120" s="98" t="s">
        <v>119</v>
      </c>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row>
    <row r="121" ht="6.75" customHeight="1"/>
    <row r="122" spans="1:7" ht="15">
      <c r="A122" s="100" t="s">
        <v>110</v>
      </c>
      <c r="B122" s="100"/>
      <c r="C122" s="100"/>
      <c r="D122" s="100"/>
      <c r="E122" s="100"/>
      <c r="F122" s="100"/>
      <c r="G122" s="100"/>
    </row>
    <row r="123" ht="9.75" customHeight="1"/>
    <row r="124" spans="1:7" ht="39" customHeight="1">
      <c r="A124" s="98" t="s">
        <v>135</v>
      </c>
      <c r="B124" s="98"/>
      <c r="C124" s="98"/>
      <c r="D124" s="98"/>
      <c r="E124" s="98"/>
      <c r="F124" s="98"/>
      <c r="G124" s="98"/>
    </row>
    <row r="125" ht="6.75" customHeight="1"/>
    <row r="126" spans="1:7" ht="41.25" customHeight="1">
      <c r="A126" s="98" t="s">
        <v>129</v>
      </c>
      <c r="B126" s="98"/>
      <c r="C126" s="98"/>
      <c r="D126" s="98"/>
      <c r="E126" s="98"/>
      <c r="F126" s="98"/>
      <c r="G126" s="98"/>
    </row>
    <row r="127" ht="9.75" customHeight="1"/>
    <row r="128" spans="1:7" ht="27.75" customHeight="1">
      <c r="A128" s="98" t="s">
        <v>136</v>
      </c>
      <c r="B128" s="98"/>
      <c r="C128" s="98"/>
      <c r="D128" s="98"/>
      <c r="E128" s="98"/>
      <c r="F128" s="98"/>
      <c r="G128" s="98"/>
    </row>
    <row r="129" ht="6" customHeight="1"/>
    <row r="130" spans="1:7" ht="41.25" customHeight="1">
      <c r="A130" s="98" t="s">
        <v>137</v>
      </c>
      <c r="B130" s="98"/>
      <c r="C130" s="98"/>
      <c r="D130" s="98"/>
      <c r="E130" s="98"/>
      <c r="F130" s="98"/>
      <c r="G130" s="98"/>
    </row>
    <row r="131" ht="8.25" customHeight="1"/>
    <row r="132" spans="1:7" ht="15">
      <c r="A132" s="99" t="s">
        <v>110</v>
      </c>
      <c r="B132" s="99"/>
      <c r="C132" s="99"/>
      <c r="D132" s="99"/>
      <c r="E132" s="99"/>
      <c r="F132" s="99"/>
      <c r="G132" s="99"/>
    </row>
    <row r="133" ht="9" customHeight="1"/>
    <row r="134" spans="1:7" ht="54.75" customHeight="1">
      <c r="A134" s="98" t="s">
        <v>120</v>
      </c>
      <c r="B134" s="98"/>
      <c r="C134" s="98"/>
      <c r="D134" s="98"/>
      <c r="E134" s="98"/>
      <c r="F134" s="98"/>
      <c r="G134" s="98"/>
    </row>
    <row r="135" ht="8.25" customHeight="1"/>
    <row r="136" spans="1:7" ht="15">
      <c r="A136" s="100" t="s">
        <v>121</v>
      </c>
      <c r="B136" s="100"/>
      <c r="C136" s="100"/>
      <c r="D136" s="100"/>
      <c r="E136" s="100"/>
      <c r="F136" s="100"/>
      <c r="G136" s="100"/>
    </row>
    <row r="137" ht="9.75" customHeight="1"/>
    <row r="138" spans="1:7" ht="45.75" customHeight="1">
      <c r="A138" s="98" t="s">
        <v>122</v>
      </c>
      <c r="B138" s="98"/>
      <c r="C138" s="98"/>
      <c r="D138" s="98"/>
      <c r="E138" s="98"/>
      <c r="F138" s="98"/>
      <c r="G138" s="98"/>
    </row>
    <row r="139" ht="7.5" customHeight="1"/>
    <row r="140" spans="1:7" ht="30" customHeight="1">
      <c r="A140" s="98" t="s">
        <v>123</v>
      </c>
      <c r="B140" s="98"/>
      <c r="C140" s="98"/>
      <c r="D140" s="98"/>
      <c r="E140" s="98"/>
      <c r="F140" s="98"/>
      <c r="G140" s="98"/>
    </row>
    <row r="142" spans="1:7" ht="15">
      <c r="A142" s="98" t="s">
        <v>124</v>
      </c>
      <c r="B142" s="98"/>
      <c r="C142" s="98"/>
      <c r="D142" s="98"/>
      <c r="E142" s="98"/>
      <c r="F142" s="98"/>
      <c r="G142" s="98"/>
    </row>
  </sheetData>
  <sheetProtection/>
  <mergeCells count="107">
    <mergeCell ref="A58:G58"/>
    <mergeCell ref="A22:G22"/>
    <mergeCell ref="A24:G24"/>
    <mergeCell ref="A42:G42"/>
    <mergeCell ref="A44:G44"/>
    <mergeCell ref="A46:G46"/>
    <mergeCell ref="A49:G49"/>
    <mergeCell ref="A47:G47"/>
    <mergeCell ref="A48:G48"/>
    <mergeCell ref="A45:G45"/>
    <mergeCell ref="A64:G64"/>
    <mergeCell ref="B74:G74"/>
    <mergeCell ref="B75:G75"/>
    <mergeCell ref="A66:G66"/>
    <mergeCell ref="A68:G68"/>
    <mergeCell ref="A72:G72"/>
    <mergeCell ref="A1:G1"/>
    <mergeCell ref="A7:G7"/>
    <mergeCell ref="A10:G10"/>
    <mergeCell ref="A12:G12"/>
    <mergeCell ref="A18:G18"/>
    <mergeCell ref="A20:D20"/>
    <mergeCell ref="A14:G14"/>
    <mergeCell ref="A16:G16"/>
    <mergeCell ref="A98:G98"/>
    <mergeCell ref="A100:G100"/>
    <mergeCell ref="A86:G86"/>
    <mergeCell ref="A88:G88"/>
    <mergeCell ref="A37:G37"/>
    <mergeCell ref="A38:G38"/>
    <mergeCell ref="A54:G54"/>
    <mergeCell ref="A56:G56"/>
    <mergeCell ref="A40:G40"/>
    <mergeCell ref="A82:G82"/>
    <mergeCell ref="A78:G78"/>
    <mergeCell ref="A80:G80"/>
    <mergeCell ref="A90:G90"/>
    <mergeCell ref="A92:G92"/>
    <mergeCell ref="A94:G94"/>
    <mergeCell ref="A96:G96"/>
    <mergeCell ref="A84:G84"/>
    <mergeCell ref="A116:G116"/>
    <mergeCell ref="A26:G26"/>
    <mergeCell ref="A28:C28"/>
    <mergeCell ref="A30:G30"/>
    <mergeCell ref="A52:G52"/>
    <mergeCell ref="A50:G50"/>
    <mergeCell ref="A33:G33"/>
    <mergeCell ref="A35:G35"/>
    <mergeCell ref="A102:G102"/>
    <mergeCell ref="A104:G104"/>
    <mergeCell ref="BE120:BK120"/>
    <mergeCell ref="BL120:BR120"/>
    <mergeCell ref="A106:G106"/>
    <mergeCell ref="A108:G108"/>
    <mergeCell ref="A110:G110"/>
    <mergeCell ref="A112:G112"/>
    <mergeCell ref="A114:G114"/>
    <mergeCell ref="A118:G118"/>
    <mergeCell ref="A120:G120"/>
    <mergeCell ref="H120:N120"/>
    <mergeCell ref="O120:U120"/>
    <mergeCell ref="V120:AB120"/>
    <mergeCell ref="AC120:AI120"/>
    <mergeCell ref="AJ120:AP120"/>
    <mergeCell ref="AQ120:AW120"/>
    <mergeCell ref="AX120:BD120"/>
    <mergeCell ref="IS120:IV120"/>
    <mergeCell ref="A122:G122"/>
    <mergeCell ref="HJ120:HP120"/>
    <mergeCell ref="HQ120:HW120"/>
    <mergeCell ref="HX120:ID120"/>
    <mergeCell ref="EY120:FE120"/>
    <mergeCell ref="FF120:FL120"/>
    <mergeCell ref="FM120:FS120"/>
    <mergeCell ref="FT120:FZ120"/>
    <mergeCell ref="GA120:GG120"/>
    <mergeCell ref="HC120:HI120"/>
    <mergeCell ref="BS120:BY120"/>
    <mergeCell ref="BZ120:CF120"/>
    <mergeCell ref="CG120:CM120"/>
    <mergeCell ref="CN120:CT120"/>
    <mergeCell ref="ER120:EX120"/>
    <mergeCell ref="CU120:DA120"/>
    <mergeCell ref="DB120:DH120"/>
    <mergeCell ref="DI120:DO120"/>
    <mergeCell ref="DP120:DV120"/>
    <mergeCell ref="A136:G136"/>
    <mergeCell ref="IE120:IK120"/>
    <mergeCell ref="IL120:IR120"/>
    <mergeCell ref="GH120:GN120"/>
    <mergeCell ref="DW120:EC120"/>
    <mergeCell ref="ED120:EJ120"/>
    <mergeCell ref="EK120:EQ120"/>
    <mergeCell ref="A124:G124"/>
    <mergeCell ref="GO120:GU120"/>
    <mergeCell ref="GV120:HB120"/>
    <mergeCell ref="A60:G60"/>
    <mergeCell ref="A62:G62"/>
    <mergeCell ref="A138:G138"/>
    <mergeCell ref="A140:G140"/>
    <mergeCell ref="A142:G142"/>
    <mergeCell ref="A126:G126"/>
    <mergeCell ref="A128:G128"/>
    <mergeCell ref="A130:G130"/>
    <mergeCell ref="A132:G132"/>
    <mergeCell ref="A134:G134"/>
  </mergeCells>
  <hyperlinks>
    <hyperlink ref="A20:D20" r:id="rId1" display="Kontakt Klaus Rohsmöller aufnehmen …"/>
    <hyperlink ref="A24" r:id="rId2" display="http://www.tk.de/centaurus/servlet/contentblob/625364/Datei/119365/KV-PV-Rentner.pdf"/>
    <hyperlink ref="A24:G24" r:id="rId3" display="Rundschreiben hier ...."/>
  </hyperlinks>
  <printOptions/>
  <pageMargins left="0.7" right="0.7" top="0.787401575" bottom="0.7874015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codeName="Tabelle1"/>
  <dimension ref="A1:AE56"/>
  <sheetViews>
    <sheetView showGridLines="0" tabSelected="1" workbookViewId="0" topLeftCell="A1">
      <selection activeCell="A1" sqref="A1:K1"/>
    </sheetView>
  </sheetViews>
  <sheetFormatPr defaultColWidth="11.421875" defaultRowHeight="15" outlineLevelRow="1" outlineLevelCol="1"/>
  <cols>
    <col min="2" max="2" width="11.00390625" style="0" customWidth="1"/>
    <col min="3" max="3" width="4.8515625" style="0" customWidth="1"/>
    <col min="4" max="4" width="6.00390625" style="0" customWidth="1"/>
    <col min="5" max="5" width="9.00390625" style="0" customWidth="1"/>
    <col min="6" max="6" width="11.7109375" style="0" customWidth="1"/>
    <col min="7" max="7" width="4.8515625" style="0" customWidth="1"/>
    <col min="8" max="8" width="7.28125" style="0" customWidth="1"/>
    <col min="9" max="9" width="6.7109375" style="0" customWidth="1"/>
    <col min="10" max="10" width="6.140625" style="0" customWidth="1"/>
    <col min="11" max="11" width="5.8515625" style="0" customWidth="1"/>
    <col min="12" max="12" width="34.28125" style="0" customWidth="1"/>
    <col min="13" max="13" width="19.8515625" style="0" customWidth="1"/>
    <col min="14" max="14" width="7.7109375" style="0" customWidth="1"/>
    <col min="15" max="17" width="11.421875" style="0" hidden="1" customWidth="1" outlineLevel="1"/>
    <col min="18" max="18" width="12.7109375" style="0" hidden="1" customWidth="1" outlineLevel="1"/>
    <col min="19" max="19" width="11.7109375" style="0" hidden="1" customWidth="1" outlineLevel="1"/>
    <col min="20" max="20" width="12.140625" style="0" hidden="1" customWidth="1" outlineLevel="1"/>
    <col min="21" max="21" width="11.421875" style="0" hidden="1" customWidth="1" outlineLevel="1"/>
    <col min="22" max="22" width="4.7109375" style="0" hidden="1" customWidth="1" outlineLevel="1"/>
    <col min="23" max="23" width="6.421875" style="0" hidden="1" customWidth="1" outlineLevel="1"/>
    <col min="24" max="25" width="6.00390625" style="0" hidden="1" customWidth="1" outlineLevel="1"/>
    <col min="26" max="26" width="7.140625" style="0" hidden="1" customWidth="1" outlineLevel="1"/>
    <col min="27" max="27" width="5.140625" style="0" hidden="1" customWidth="1" outlineLevel="1"/>
    <col min="28" max="28" width="9.7109375" style="0" hidden="1" customWidth="1" outlineLevel="1"/>
    <col min="29" max="29" width="11.421875" style="0" hidden="1" customWidth="1" outlineLevel="1"/>
    <col min="30" max="30" width="8.8515625" style="0" customWidth="1" collapsed="1"/>
    <col min="31" max="31" width="13.00390625" style="0" customWidth="1"/>
  </cols>
  <sheetData>
    <row r="1" spans="1:16" ht="20.25" thickBot="1" thickTop="1">
      <c r="A1" s="129" t="s">
        <v>30</v>
      </c>
      <c r="B1" s="130"/>
      <c r="C1" s="130"/>
      <c r="D1" s="130"/>
      <c r="E1" s="130"/>
      <c r="F1" s="130"/>
      <c r="G1" s="130"/>
      <c r="H1" s="130"/>
      <c r="I1" s="130"/>
      <c r="J1" s="130"/>
      <c r="K1" s="131"/>
      <c r="L1" s="39"/>
      <c r="M1" s="39"/>
      <c r="N1" s="39"/>
      <c r="O1">
        <v>1</v>
      </c>
      <c r="P1" t="s">
        <v>78</v>
      </c>
    </row>
    <row r="2" spans="1:15" ht="13.5" customHeight="1" thickTop="1">
      <c r="A2" s="37"/>
      <c r="B2" s="38"/>
      <c r="C2" s="38"/>
      <c r="D2" s="38"/>
      <c r="E2" s="38"/>
      <c r="F2" s="55">
        <f>IF(F3&gt;0,DATEDIF(F3,F8,"y")&amp;" Jahre alt","")</f>
      </c>
      <c r="G2" s="138">
        <f>IF(AND(F8&gt;0,O1=1),"auswählen!","")</f>
      </c>
      <c r="H2" s="138"/>
      <c r="I2" s="138"/>
      <c r="J2" s="135">
        <f>IF(AND(O1&gt;2,ISBLANK(J3)=TRUE),"Datum!!","")</f>
      </c>
      <c r="K2" s="136"/>
      <c r="L2" s="39"/>
      <c r="M2" s="39"/>
      <c r="N2" s="39"/>
      <c r="O2" t="s">
        <v>1</v>
      </c>
    </row>
    <row r="3" spans="1:15" ht="18.75" customHeight="1">
      <c r="A3" s="139"/>
      <c r="B3" s="140"/>
      <c r="C3" s="140"/>
      <c r="D3" s="141"/>
      <c r="E3" s="39"/>
      <c r="F3" s="30"/>
      <c r="I3" s="39"/>
      <c r="J3" s="142"/>
      <c r="K3" s="143"/>
      <c r="L3" s="39"/>
      <c r="M3" s="39"/>
      <c r="N3" s="39"/>
      <c r="O3" s="1" t="s">
        <v>2</v>
      </c>
    </row>
    <row r="4" spans="1:19" ht="11.25" customHeight="1">
      <c r="A4" s="40" t="s">
        <v>0</v>
      </c>
      <c r="B4" s="39"/>
      <c r="C4" s="39"/>
      <c r="D4" s="39"/>
      <c r="E4" s="39"/>
      <c r="F4" s="45" t="s">
        <v>3</v>
      </c>
      <c r="G4" s="39"/>
      <c r="H4" s="39"/>
      <c r="I4" s="39"/>
      <c r="J4" s="144">
        <f>IF(OR(O1=3,O1=4),"Datum","")</f>
      </c>
      <c r="K4" s="145"/>
      <c r="L4" s="39"/>
      <c r="M4" s="39"/>
      <c r="N4" s="39"/>
      <c r="O4" s="2">
        <f ca="1">TODAY()</f>
        <v>43082</v>
      </c>
      <c r="R4" t="s">
        <v>25</v>
      </c>
      <c r="S4" s="1" t="s">
        <v>26</v>
      </c>
    </row>
    <row r="5" spans="1:14" ht="6.75" customHeight="1">
      <c r="A5" s="41"/>
      <c r="B5" s="39"/>
      <c r="C5" s="39"/>
      <c r="D5" s="39"/>
      <c r="E5" s="39"/>
      <c r="F5" s="39"/>
      <c r="G5" s="39"/>
      <c r="H5" s="39"/>
      <c r="I5" s="39"/>
      <c r="J5" s="39"/>
      <c r="K5" s="44"/>
      <c r="L5" s="39"/>
      <c r="M5" s="39"/>
      <c r="N5" s="39"/>
    </row>
    <row r="6" spans="1:14" ht="22.5" customHeight="1">
      <c r="A6" s="42" t="s">
        <v>145</v>
      </c>
      <c r="B6" s="39"/>
      <c r="C6" s="39"/>
      <c r="D6" s="39"/>
      <c r="E6" s="39"/>
      <c r="F6" s="93">
        <v>0</v>
      </c>
      <c r="G6" s="124" t="s">
        <v>146</v>
      </c>
      <c r="H6" s="154"/>
      <c r="I6" s="154"/>
      <c r="J6" s="154"/>
      <c r="K6" s="155"/>
      <c r="L6" s="39"/>
      <c r="M6" s="39"/>
      <c r="N6" s="39"/>
    </row>
    <row r="7" spans="1:14" ht="12" customHeight="1">
      <c r="A7" s="168" t="s">
        <v>147</v>
      </c>
      <c r="B7" s="169"/>
      <c r="C7" s="169"/>
      <c r="D7" s="169"/>
      <c r="E7" s="169"/>
      <c r="F7" s="39"/>
      <c r="G7" s="39"/>
      <c r="H7" s="39"/>
      <c r="I7" s="39"/>
      <c r="J7" s="39"/>
      <c r="K7" s="44"/>
      <c r="L7" s="39"/>
      <c r="M7" s="39"/>
      <c r="N7" s="39"/>
    </row>
    <row r="8" spans="1:20" ht="21.75" customHeight="1">
      <c r="A8" s="42" t="s">
        <v>49</v>
      </c>
      <c r="B8" s="39"/>
      <c r="C8" s="39"/>
      <c r="D8" s="39"/>
      <c r="E8" s="39"/>
      <c r="F8" s="30"/>
      <c r="G8" s="153" t="s">
        <v>68</v>
      </c>
      <c r="H8" s="154"/>
      <c r="I8" s="154"/>
      <c r="J8" s="154"/>
      <c r="K8" s="155"/>
      <c r="L8" s="46"/>
      <c r="M8" s="46"/>
      <c r="N8" s="46"/>
      <c r="O8" t="s">
        <v>27</v>
      </c>
      <c r="Q8" s="12">
        <f>F8+1</f>
        <v>1</v>
      </c>
      <c r="R8" s="1">
        <f>DATEDIF(Anfang,ende,"d")</f>
        <v>1</v>
      </c>
      <c r="S8" s="1">
        <f>ROUNDUP(R8/2,0)</f>
        <v>1</v>
      </c>
      <c r="T8" t="s">
        <v>52</v>
      </c>
    </row>
    <row r="9" spans="1:14" ht="10.5" customHeight="1">
      <c r="A9" s="124" t="s">
        <v>144</v>
      </c>
      <c r="B9" s="125"/>
      <c r="C9" s="125"/>
      <c r="D9" s="125"/>
      <c r="E9" s="125"/>
      <c r="F9" s="45" t="s">
        <v>7</v>
      </c>
      <c r="G9" s="47"/>
      <c r="H9" s="47"/>
      <c r="I9" s="47"/>
      <c r="J9" s="46"/>
      <c r="K9" s="44"/>
      <c r="L9" s="39"/>
      <c r="M9" s="39"/>
      <c r="N9" s="39"/>
    </row>
    <row r="10" spans="1:14" ht="12" customHeight="1">
      <c r="A10" s="124"/>
      <c r="B10" s="125"/>
      <c r="C10" s="125"/>
      <c r="D10" s="125"/>
      <c r="E10" s="125"/>
      <c r="F10" s="39"/>
      <c r="G10" s="39"/>
      <c r="H10" s="39"/>
      <c r="I10" s="39"/>
      <c r="J10" s="39"/>
      <c r="K10" s="44"/>
      <c r="L10" s="39"/>
      <c r="M10" s="39"/>
      <c r="N10" s="39"/>
    </row>
    <row r="11" spans="1:20" ht="21" customHeight="1">
      <c r="A11" s="156" t="s">
        <v>50</v>
      </c>
      <c r="B11" s="157"/>
      <c r="C11" s="157"/>
      <c r="D11" s="157"/>
      <c r="E11" s="157"/>
      <c r="F11" s="30"/>
      <c r="G11" s="125" t="s">
        <v>74</v>
      </c>
      <c r="H11" s="154"/>
      <c r="I11" s="154"/>
      <c r="J11" s="154"/>
      <c r="K11" s="155"/>
      <c r="L11" s="46"/>
      <c r="M11" s="46"/>
      <c r="N11" s="46"/>
      <c r="P11" t="s">
        <v>28</v>
      </c>
      <c r="Q11" s="12">
        <f>Anfang</f>
        <v>0</v>
      </c>
      <c r="S11" s="13">
        <f>Anfang+S8</f>
        <v>1</v>
      </c>
      <c r="T11" s="13">
        <f>ende</f>
        <v>1</v>
      </c>
    </row>
    <row r="12" spans="1:20" ht="24.75" customHeight="1">
      <c r="A12" s="158"/>
      <c r="B12" s="159"/>
      <c r="C12" s="159"/>
      <c r="D12" s="159"/>
      <c r="E12" s="159"/>
      <c r="F12" s="76" t="s">
        <v>7</v>
      </c>
      <c r="G12" s="160"/>
      <c r="H12" s="160"/>
      <c r="I12" s="160"/>
      <c r="J12" s="160"/>
      <c r="K12" s="161"/>
      <c r="L12" s="46"/>
      <c r="M12" s="46"/>
      <c r="N12" s="46"/>
      <c r="S12" s="3" t="s">
        <v>29</v>
      </c>
      <c r="T12" s="3" t="s">
        <v>31</v>
      </c>
    </row>
    <row r="13" ht="6" customHeight="1" thickBot="1"/>
    <row r="14" spans="1:22" ht="20.25" thickBot="1" thickTop="1">
      <c r="A14" s="129" t="s">
        <v>48</v>
      </c>
      <c r="B14" s="130"/>
      <c r="C14" s="130"/>
      <c r="D14" s="130"/>
      <c r="E14" s="130"/>
      <c r="F14" s="130"/>
      <c r="G14" s="130"/>
      <c r="H14" s="130"/>
      <c r="I14" s="130"/>
      <c r="J14" s="130"/>
      <c r="K14" s="131"/>
      <c r="L14" s="39"/>
      <c r="M14" s="39"/>
      <c r="N14" s="39"/>
      <c r="O14" s="2"/>
      <c r="P14" s="2"/>
      <c r="Q14" s="2"/>
      <c r="R14" s="4"/>
      <c r="S14" s="4"/>
      <c r="T14" s="4"/>
      <c r="U14" s="4"/>
      <c r="V14" s="4"/>
    </row>
    <row r="15" spans="1:22" ht="7.5" customHeight="1" thickTop="1">
      <c r="A15" s="37"/>
      <c r="J15" s="38"/>
      <c r="K15" s="43"/>
      <c r="L15" s="39"/>
      <c r="M15" s="39"/>
      <c r="N15" s="39"/>
      <c r="O15" s="2"/>
      <c r="P15" s="2"/>
      <c r="Q15" s="2"/>
      <c r="R15" s="4"/>
      <c r="S15" s="4"/>
      <c r="T15" s="4"/>
      <c r="U15" s="4"/>
      <c r="V15" s="4"/>
    </row>
    <row r="16" spans="1:22" ht="15.75">
      <c r="A16" s="41" t="s">
        <v>44</v>
      </c>
      <c r="F16" s="29">
        <f>S11</f>
        <v>1</v>
      </c>
      <c r="H16" s="31"/>
      <c r="I16" s="32" t="s">
        <v>47</v>
      </c>
      <c r="J16" s="146">
        <f>F8</f>
        <v>0</v>
      </c>
      <c r="K16" s="147"/>
      <c r="L16" s="52"/>
      <c r="M16" s="52"/>
      <c r="N16" s="52"/>
      <c r="O16" s="2"/>
      <c r="P16" s="2"/>
      <c r="Q16" s="2"/>
      <c r="R16" s="4"/>
      <c r="S16" s="4"/>
      <c r="T16" s="4"/>
      <c r="V16" s="4"/>
    </row>
    <row r="17" spans="1:22" ht="6" customHeight="1">
      <c r="A17" s="41"/>
      <c r="G17" s="14"/>
      <c r="H17" s="14"/>
      <c r="I17" s="14"/>
      <c r="J17" s="53"/>
      <c r="K17" s="44"/>
      <c r="L17" s="39"/>
      <c r="M17" s="39"/>
      <c r="N17" s="39"/>
      <c r="O17" s="2"/>
      <c r="P17" s="2"/>
      <c r="Q17" s="2"/>
      <c r="R17" s="4"/>
      <c r="S17" s="4"/>
      <c r="T17" s="4"/>
      <c r="V17" s="4"/>
    </row>
    <row r="18" spans="1:31" ht="15">
      <c r="A18" s="41"/>
      <c r="G18" s="5" t="s">
        <v>4</v>
      </c>
      <c r="H18" s="5" t="s">
        <v>5</v>
      </c>
      <c r="I18" s="5" t="s">
        <v>6</v>
      </c>
      <c r="J18" s="54"/>
      <c r="K18" s="44"/>
      <c r="L18" s="39"/>
      <c r="M18" s="39"/>
      <c r="N18" s="39"/>
      <c r="O18" s="2"/>
      <c r="P18" s="2"/>
      <c r="Q18" s="2"/>
      <c r="R18" s="4"/>
      <c r="S18" s="4"/>
      <c r="T18" s="4"/>
      <c r="V18" s="4"/>
      <c r="AD18" s="151" t="s">
        <v>104</v>
      </c>
      <c r="AE18" s="151"/>
    </row>
    <row r="19" spans="1:31" ht="15">
      <c r="A19" s="41"/>
      <c r="F19" s="10" t="s">
        <v>45</v>
      </c>
      <c r="G19" s="6">
        <f>DATEDIF(beginn2,ende2,"y")</f>
        <v>0</v>
      </c>
      <c r="H19" s="6">
        <f>DATEDIF(beginn2,ende2,"ym")</f>
        <v>0</v>
      </c>
      <c r="I19" s="72">
        <f>ende2-MIN(DATE(YEAR(ende2),MONTH(ende2)-(DAY(ende2)&lt;DAY(beginn2))+{1;0},DAY(beginn2)*{0;1}))</f>
        <v>0</v>
      </c>
      <c r="J19" s="55"/>
      <c r="K19" s="44"/>
      <c r="L19" s="39"/>
      <c r="M19" s="39"/>
      <c r="N19" s="39"/>
      <c r="O19" s="2"/>
      <c r="P19" s="2"/>
      <c r="Q19" s="2"/>
      <c r="R19" s="4"/>
      <c r="S19" s="4"/>
      <c r="T19" s="4"/>
      <c r="U19" s="4"/>
      <c r="V19" s="4"/>
      <c r="AD19" s="151"/>
      <c r="AE19" s="151"/>
    </row>
    <row r="20" spans="1:22" ht="15" hidden="1" outlineLevel="1">
      <c r="A20" s="41"/>
      <c r="F20" s="8" t="s">
        <v>32</v>
      </c>
      <c r="G20" s="6">
        <f>VLOOKUP(G19,Jahre,2)</f>
        <v>0</v>
      </c>
      <c r="H20" s="6">
        <f>VLOOKUP(G19,Jahre,3)</f>
        <v>0</v>
      </c>
      <c r="I20" s="6">
        <f>VLOOKUP(G19,Jahre,4)</f>
        <v>0</v>
      </c>
      <c r="J20" s="55"/>
      <c r="K20" s="44"/>
      <c r="L20" s="39"/>
      <c r="M20" s="39"/>
      <c r="N20" s="39"/>
      <c r="O20" s="2"/>
      <c r="P20" s="2"/>
      <c r="Q20" s="2"/>
      <c r="R20" s="4"/>
      <c r="S20" s="4"/>
      <c r="T20" s="4"/>
      <c r="U20" s="4"/>
      <c r="V20" s="4"/>
    </row>
    <row r="21" spans="1:22" ht="15" hidden="1" outlineLevel="1">
      <c r="A21" s="41"/>
      <c r="F21" s="8" t="s">
        <v>24</v>
      </c>
      <c r="H21" s="6">
        <f>VLOOKUP(H19,Monat,2)</f>
        <v>0</v>
      </c>
      <c r="I21" s="6">
        <f>VLOOKUP(H19,Monat,3)</f>
        <v>0</v>
      </c>
      <c r="J21" s="55"/>
      <c r="K21" s="44"/>
      <c r="L21" s="39"/>
      <c r="M21" s="39"/>
      <c r="N21" s="39"/>
      <c r="O21" s="2"/>
      <c r="P21" s="2"/>
      <c r="Q21" s="2"/>
      <c r="R21" s="4"/>
      <c r="S21" s="4"/>
      <c r="T21" s="4"/>
      <c r="U21" s="4"/>
      <c r="V21" s="4"/>
    </row>
    <row r="22" spans="1:16" ht="15" hidden="1" outlineLevel="1">
      <c r="A22" s="41"/>
      <c r="B22" s="8"/>
      <c r="D22" s="7"/>
      <c r="E22" s="11"/>
      <c r="F22" s="8" t="s">
        <v>22</v>
      </c>
      <c r="I22" s="6">
        <f>VLOOKUP(I19,Tag,2)</f>
        <v>0</v>
      </c>
      <c r="J22" s="55"/>
      <c r="K22" s="44"/>
      <c r="L22" s="39"/>
      <c r="M22" s="39"/>
      <c r="N22" s="39"/>
      <c r="O22" s="9"/>
      <c r="P22" s="1"/>
    </row>
    <row r="23" spans="1:16" ht="15" hidden="1" outlineLevel="1">
      <c r="A23" s="41"/>
      <c r="F23" s="8" t="s">
        <v>23</v>
      </c>
      <c r="G23" s="1">
        <f>SUM(G20:G22)</f>
        <v>0</v>
      </c>
      <c r="H23" s="1">
        <f>SUM(H20:H22)</f>
        <v>0</v>
      </c>
      <c r="I23" s="1">
        <f>SUM(I20:I22)</f>
        <v>0</v>
      </c>
      <c r="J23" s="56"/>
      <c r="K23" s="44"/>
      <c r="L23" s="39"/>
      <c r="M23" s="39"/>
      <c r="N23" s="39"/>
      <c r="O23" s="1"/>
      <c r="P23" s="1"/>
    </row>
    <row r="24" spans="1:31" ht="15" collapsed="1">
      <c r="A24" s="48"/>
      <c r="B24" s="49"/>
      <c r="C24" s="49"/>
      <c r="D24" s="49"/>
      <c r="E24" s="49"/>
      <c r="F24" s="50" t="s">
        <v>46</v>
      </c>
      <c r="G24" s="51">
        <f>ROUNDDOWN((G23*360+H23*30+I23)/360,0)</f>
        <v>0</v>
      </c>
      <c r="H24" s="51">
        <f>ROUNDDOWN(((G23*360+H23*30+I23)-(G24*360))/30,0)</f>
        <v>0</v>
      </c>
      <c r="I24" s="51">
        <f>(G23*360+H23*30+I23)-G24*360-H24*30</f>
        <v>0</v>
      </c>
      <c r="J24" s="51"/>
      <c r="K24" s="57"/>
      <c r="L24" s="39"/>
      <c r="M24" s="39"/>
      <c r="N24" s="39"/>
      <c r="U24" s="4"/>
      <c r="AD24" s="89">
        <f>DATEDIF(beginn2,ende2,"D")</f>
        <v>0</v>
      </c>
      <c r="AE24" s="89" t="s">
        <v>105</v>
      </c>
    </row>
    <row r="25" spans="15:21" ht="5.25" customHeight="1" thickBot="1">
      <c r="O25" s="2"/>
      <c r="U25" s="4"/>
    </row>
    <row r="26" spans="1:31" ht="20.25" thickBot="1" thickTop="1">
      <c r="A26" s="129" t="s">
        <v>33</v>
      </c>
      <c r="B26" s="130"/>
      <c r="C26" s="130"/>
      <c r="D26" s="130"/>
      <c r="E26" s="130"/>
      <c r="F26" s="130"/>
      <c r="G26" s="130"/>
      <c r="H26" s="130"/>
      <c r="I26" s="130"/>
      <c r="J26" s="130"/>
      <c r="K26" s="131"/>
      <c r="L26" s="39"/>
      <c r="M26" s="46"/>
      <c r="N26" s="46"/>
      <c r="O26" s="2"/>
      <c r="S26" s="4"/>
      <c r="U26" s="2"/>
      <c r="AD26" s="89">
        <f>ROUNDUP(AD24*0.9,0)</f>
        <v>0</v>
      </c>
      <c r="AE26" s="89" t="s">
        <v>103</v>
      </c>
    </row>
    <row r="27" spans="1:14" ht="8.25" customHeight="1" thickTop="1">
      <c r="A27" s="37"/>
      <c r="B27" s="38"/>
      <c r="C27" s="38"/>
      <c r="D27" s="38"/>
      <c r="E27" s="38"/>
      <c r="F27" s="38"/>
      <c r="G27" s="38"/>
      <c r="H27" s="38"/>
      <c r="I27" s="38"/>
      <c r="J27" s="38"/>
      <c r="K27" s="43"/>
      <c r="L27" s="39"/>
      <c r="M27" s="39"/>
      <c r="N27" s="39"/>
    </row>
    <row r="28" spans="1:19" ht="27" customHeight="1">
      <c r="A28" s="132" t="s">
        <v>66</v>
      </c>
      <c r="B28" s="133"/>
      <c r="C28" s="133"/>
      <c r="D28" s="133"/>
      <c r="E28" s="133"/>
      <c r="F28" s="133"/>
      <c r="G28" s="133"/>
      <c r="H28" s="133"/>
      <c r="I28" s="133"/>
      <c r="J28" s="133"/>
      <c r="K28" s="134"/>
      <c r="L28" s="58"/>
      <c r="M28" s="58"/>
      <c r="N28" s="58"/>
      <c r="P28" s="8" t="s">
        <v>8</v>
      </c>
      <c r="Q28" s="13">
        <f>beginn2</f>
        <v>1</v>
      </c>
      <c r="R28" t="s">
        <v>10</v>
      </c>
      <c r="S28" s="13">
        <f>F8</f>
        <v>0</v>
      </c>
    </row>
    <row r="29" spans="1:31" ht="24.75" thickBot="1">
      <c r="A29" s="148">
        <f>IF(F8&gt;0,"Es werden nur Versicherungszeiten in der Zeit vom "&amp;TEXT(F16,"TT.MM.JJJJ")&amp;" bis "&amp;TEXT(J16,"TT.MM.JJJJ")&amp;" gezählt!","")</f>
      </c>
      <c r="B29" s="149"/>
      <c r="C29" s="149"/>
      <c r="D29" s="149"/>
      <c r="E29" s="149"/>
      <c r="F29" s="149"/>
      <c r="G29" s="149"/>
      <c r="H29" s="149"/>
      <c r="I29" s="149"/>
      <c r="J29" s="149"/>
      <c r="K29" s="150"/>
      <c r="L29" s="39"/>
      <c r="M29" s="69" t="s">
        <v>72</v>
      </c>
      <c r="N29" s="39"/>
      <c r="V29" s="137" t="s">
        <v>77</v>
      </c>
      <c r="W29" s="137"/>
      <c r="X29" s="137"/>
      <c r="Y29" t="s">
        <v>53</v>
      </c>
      <c r="AB29" t="s">
        <v>60</v>
      </c>
      <c r="AC29" t="s">
        <v>59</v>
      </c>
      <c r="AD29" s="152" t="s">
        <v>138</v>
      </c>
      <c r="AE29" s="152"/>
    </row>
    <row r="30" spans="1:29" ht="16.5" customHeight="1" thickBot="1" thickTop="1">
      <c r="A30" s="117" t="s">
        <v>34</v>
      </c>
      <c r="B30" s="118"/>
      <c r="C30" s="121" t="s">
        <v>35</v>
      </c>
      <c r="D30" s="122"/>
      <c r="E30" s="123"/>
      <c r="F30" s="17" t="s">
        <v>36</v>
      </c>
      <c r="G30" s="121" t="s">
        <v>37</v>
      </c>
      <c r="H30" s="123"/>
      <c r="I30" s="28" t="s">
        <v>4</v>
      </c>
      <c r="J30" s="28" t="s">
        <v>5</v>
      </c>
      <c r="K30" s="28" t="s">
        <v>6</v>
      </c>
      <c r="L30" s="62"/>
      <c r="M30" s="33" t="s">
        <v>67</v>
      </c>
      <c r="N30" s="62"/>
      <c r="O30" s="33" t="s">
        <v>42</v>
      </c>
      <c r="P30" s="27" t="s">
        <v>36</v>
      </c>
      <c r="Q30" s="27" t="s">
        <v>37</v>
      </c>
      <c r="R30" s="1" t="s">
        <v>51</v>
      </c>
      <c r="S30" s="33" t="s">
        <v>4</v>
      </c>
      <c r="T30" s="33" t="s">
        <v>5</v>
      </c>
      <c r="U30" s="33" t="s">
        <v>6</v>
      </c>
      <c r="V30" s="27" t="s">
        <v>4</v>
      </c>
      <c r="W30" s="27" t="s">
        <v>5</v>
      </c>
      <c r="X30" s="27" t="s">
        <v>6</v>
      </c>
      <c r="Y30" s="27" t="s">
        <v>4</v>
      </c>
      <c r="Z30" s="27" t="s">
        <v>5</v>
      </c>
      <c r="AA30" s="27" t="s">
        <v>6</v>
      </c>
      <c r="AB30" s="33" t="s">
        <v>61</v>
      </c>
      <c r="AC30" s="33" t="s">
        <v>23</v>
      </c>
    </row>
    <row r="31" spans="1:30" ht="18.75" customHeight="1" thickBot="1" thickTop="1">
      <c r="A31" s="119"/>
      <c r="B31" s="120"/>
      <c r="C31" s="111"/>
      <c r="D31" s="112"/>
      <c r="E31" s="113"/>
      <c r="F31" s="16"/>
      <c r="G31" s="115"/>
      <c r="H31" s="116"/>
      <c r="I31" s="15">
        <f>IF(P31="","",V31)</f>
      </c>
      <c r="J31" s="15">
        <f>IF(P31="","",W31)</f>
      </c>
      <c r="K31" s="15">
        <f>IF(P31="","",X31)</f>
      </c>
      <c r="L31" s="67">
        <f>IF(AND(F31&gt;0,ISBLANK(G31)=TRUE),"Endedatum fehlt!",IF(AND(F31&gt;0,O31=1),"Versicherungsart auswählen!",IF(F31&gt;$S$28,"Datum außerhalb der Rahmenfrist!",IF(AND(F31&gt;0,O31=5),"keine Vorversicherungszeit da PKV!",IF(AND(AC31&gt;0,F31&lt;P31),"Berechnung erst ab "&amp;TEXT(P31,"TT.MM.JJJJ")&amp;" (Rahmenfrist)",IF(AND(AC31&gt;0,G31&gt;Q31),"Berechnung nur bis "&amp;TEXT($J$16,"TT.MM.JJJJ")&amp;" (Rahmenfrist)",IF(AND(F31&gt;0,O31&gt;5),"keine Vorversicherungszeit da nicht versichert!","")))))))</f>
      </c>
      <c r="M31" s="68"/>
      <c r="N31" s="55"/>
      <c r="O31" s="1">
        <v>1</v>
      </c>
      <c r="P31" s="2">
        <f>IF(ISBLANK(F31)=TRUE,"",IF(G31&lt;$Q$28,"",IF(AND(F31&gt;0,F31&lt;$Q$28),$Q$28,F31)))</f>
      </c>
      <c r="Q31" s="2">
        <f>IF(G31&lt;$Q$28,"",IF(AND(G31&gt;$S$28,F31&gt;$Q$28),$S$28,IF(AND(G31&gt;=$S$28,G31&gt;$Q$28),$S$28,G31)))</f>
      </c>
      <c r="R31" s="2">
        <f>IF(P31="","",IF(AND(Q31&gt;=P31),Q31+1,""))</f>
      </c>
      <c r="S31" s="1">
        <f>IF(R31="","",DATEDIF(P31,R31,"y"))</f>
      </c>
      <c r="T31" s="1">
        <f>IF(R31="","",DATEDIF(P31,R31,"Ym"))</f>
      </c>
      <c r="U31" s="1">
        <f>IF(R31="","",R31-MIN(DATE(YEAR(R31),MONTH(R31)-(DAY(R31)&lt;DAY(P31))+{1;0},DAY(P31)*{0;1})))</f>
      </c>
      <c r="V31" s="1">
        <f>IF(OR(O31=1,O31&gt;4),0,S31)</f>
        <v>0</v>
      </c>
      <c r="W31" s="1">
        <f>IF(OR(O31=1,O31&gt;4),0,T31)</f>
        <v>0</v>
      </c>
      <c r="X31" s="1">
        <f>IF(OR(O31=1,O31&gt;4),0,U31)</f>
        <v>0</v>
      </c>
      <c r="Y31" s="1">
        <f>IF(V31=0,"",V31)</f>
      </c>
      <c r="Z31" s="1">
        <f aca="true" t="shared" si="0" ref="Y31:AA33">IF(W31=0,"",W31)</f>
      </c>
      <c r="AA31" s="1">
        <f t="shared" si="0"/>
      </c>
      <c r="AB31" s="1">
        <f aca="true" t="shared" si="1" ref="AB31:AB46">IF(AND(F31&gt;0,G31&gt;0,AC31&gt;0),SUMPRODUCT(($F$31:$F$46&lt;=G31)*($G$31:$G$46&gt;=F31))-1,0)</f>
        <v>0</v>
      </c>
      <c r="AC31" s="1">
        <f>SUM(V31:X31)</f>
        <v>0</v>
      </c>
      <c r="AD31" s="1">
        <f>IF(R31="",0,IF(AND(O31&gt;1,O31&lt;5),DATEDIF(P31,R31,"d"),0))</f>
        <v>0</v>
      </c>
    </row>
    <row r="32" spans="1:30" ht="17.25" customHeight="1" thickBot="1" thickTop="1">
      <c r="A32" s="119"/>
      <c r="B32" s="120"/>
      <c r="C32" s="111"/>
      <c r="D32" s="112"/>
      <c r="E32" s="113"/>
      <c r="F32" s="16"/>
      <c r="G32" s="115"/>
      <c r="H32" s="116"/>
      <c r="I32" s="15">
        <f aca="true" t="shared" si="2" ref="I32:I45">IF(P32="","",V32)</f>
      </c>
      <c r="J32" s="15">
        <f aca="true" t="shared" si="3" ref="J32:J46">IF(P32="","",W32)</f>
      </c>
      <c r="K32" s="15">
        <f aca="true" t="shared" si="4" ref="K32:K46">IF(P32="","",X32)</f>
      </c>
      <c r="L32" s="67">
        <f aca="true" t="shared" si="5" ref="L32:L46">IF(AND(F32&gt;0,ISBLANK(G32)=TRUE),"Endedatum fehlt!",IF(AND(F32&gt;0,O32=1),"Versicherungsart auswählen!",IF(F32&gt;$S$28,"Datum außerhalb der Rahmenfrist!",IF(AND(F32&gt;0,O32=5),"keine Vorversicherungszeit da PKV!",IF(AND(AC32&gt;0,F32&lt;P32),"Berechnung erst ab "&amp;TEXT(P32,"TT.MM.JJJJ")&amp;" (Rahmenfrist)",IF(AND(AC32&gt;0,G32&gt;Q32),"Berechnung nur bis "&amp;TEXT($J$16,"TT.MM.JJJJ")&amp;" (Rahmenfrist)",IF(AND(F32&gt;0,O32&gt;5),"keine Vorversicherungszeit da nicht versichert!","")))))))</f>
      </c>
      <c r="M32" s="68"/>
      <c r="N32" s="55"/>
      <c r="O32" s="1">
        <v>1</v>
      </c>
      <c r="P32" s="2">
        <f>IF(ISBLANK(F32)=TRUE,"",IF(G32&lt;$Q$28,"",IF(AND(F32&gt;0,F32&lt;$Q$28),$Q$28,F32)))</f>
      </c>
      <c r="Q32" s="2">
        <f>IF(G32&lt;$Q$28,"",IF(AND(G32&gt;$S$28,F32&gt;$Q$28),$S$28,IF(AND(G32&gt;=$S$28,G32&gt;$Q$28),$S$28,G32)))</f>
      </c>
      <c r="R32" s="2">
        <f>IF(P32="","",IF(AND(Q32&gt;=P32),Q32+1,""))</f>
      </c>
      <c r="S32" s="1">
        <f>IF(R32="","",DATEDIF(P32,R32,"y"))</f>
      </c>
      <c r="T32" s="1">
        <f aca="true" t="shared" si="6" ref="T32:T46">IF(R32="","",DATEDIF(P32,R32,"Ym"))</f>
      </c>
      <c r="U32" s="1">
        <f>IF(R32="","",R32-MIN(DATE(YEAR(R32),MONTH(R32)-(DAY(R32)&lt;DAY(P32))+{1;0},DAY(P32)*{0;1})))</f>
      </c>
      <c r="V32" s="1">
        <f aca="true" t="shared" si="7" ref="V32:V46">IF(OR(O32=1,O32&gt;4),0,S32)</f>
        <v>0</v>
      </c>
      <c r="W32" s="1">
        <f aca="true" t="shared" si="8" ref="W32:W46">IF(OR(O32=1,O32&gt;4),0,T32)</f>
        <v>0</v>
      </c>
      <c r="X32" s="1">
        <f aca="true" t="shared" si="9" ref="X32:X46">IF(OR(O32=1,O32&gt;4),0,U32)</f>
        <v>0</v>
      </c>
      <c r="Y32" s="1">
        <f t="shared" si="0"/>
      </c>
      <c r="Z32" s="1">
        <f t="shared" si="0"/>
      </c>
      <c r="AA32" s="1">
        <f t="shared" si="0"/>
      </c>
      <c r="AB32" s="1">
        <f t="shared" si="1"/>
        <v>0</v>
      </c>
      <c r="AC32" s="1">
        <f aca="true" t="shared" si="10" ref="AC32:AC46">SUM(V32:X32)</f>
        <v>0</v>
      </c>
      <c r="AD32" s="1">
        <f aca="true" t="shared" si="11" ref="AD32:AD46">IF(R32="",0,IF(AND(O32&gt;1,O32&lt;5),DATEDIF(P32,R32,"d"),0))</f>
        <v>0</v>
      </c>
    </row>
    <row r="33" spans="1:30" ht="18.75" customHeight="1" thickBot="1" thickTop="1">
      <c r="A33" s="119"/>
      <c r="B33" s="120"/>
      <c r="C33" s="114">
        <v>34684</v>
      </c>
      <c r="D33" s="112"/>
      <c r="E33" s="113"/>
      <c r="F33" s="16"/>
      <c r="G33" s="115"/>
      <c r="H33" s="116"/>
      <c r="I33" s="15">
        <f t="shared" si="2"/>
      </c>
      <c r="J33" s="15">
        <f t="shared" si="3"/>
      </c>
      <c r="K33" s="15">
        <f t="shared" si="4"/>
      </c>
      <c r="L33" s="67">
        <f t="shared" si="5"/>
      </c>
      <c r="M33" s="68"/>
      <c r="N33" s="55"/>
      <c r="O33" s="1">
        <v>1</v>
      </c>
      <c r="P33" s="2">
        <f>IF(ISBLANK(F33)=TRUE,"",IF(G33&lt;$Q$28,"",IF(AND(F33&gt;0,F33&lt;$Q$28),$Q$28,F33)))</f>
      </c>
      <c r="Q33" s="2">
        <f>IF(G33&lt;$Q$28,"",IF(AND(G33&gt;$S$28,F33&gt;$Q$28),$S$28,IF(AND(G33&gt;=$S$28,G33&gt;$Q$28),$S$28,G33)))</f>
      </c>
      <c r="R33" s="2">
        <f aca="true" t="shared" si="12" ref="R33:R46">IF(P33="","",IF(AND(Q33&gt;=P33),Q33+1,""))</f>
      </c>
      <c r="S33" s="1">
        <f>IF(R33="","",DATEDIF(P33,R33,"y"))</f>
      </c>
      <c r="T33" s="1">
        <f t="shared" si="6"/>
      </c>
      <c r="U33" s="1">
        <f>IF(R33="","",R33-MIN(DATE(YEAR(R33),MONTH(R33)-(DAY(R33)&lt;DAY(P33))+{1;0},DAY(P33)*{0;1})))</f>
      </c>
      <c r="V33" s="1">
        <f t="shared" si="7"/>
        <v>0</v>
      </c>
      <c r="W33" s="1">
        <f t="shared" si="8"/>
        <v>0</v>
      </c>
      <c r="X33" s="1">
        <f t="shared" si="9"/>
        <v>0</v>
      </c>
      <c r="Y33" s="1">
        <f t="shared" si="0"/>
      </c>
      <c r="Z33" s="1">
        <f t="shared" si="0"/>
      </c>
      <c r="AA33" s="1">
        <f t="shared" si="0"/>
      </c>
      <c r="AB33" s="1">
        <f t="shared" si="1"/>
        <v>0</v>
      </c>
      <c r="AC33" s="1">
        <f t="shared" si="10"/>
        <v>0</v>
      </c>
      <c r="AD33" s="1">
        <f t="shared" si="11"/>
        <v>0</v>
      </c>
    </row>
    <row r="34" spans="1:30" ht="19.5" customHeight="1" thickBot="1" thickTop="1">
      <c r="A34" s="119"/>
      <c r="B34" s="120"/>
      <c r="C34" s="111"/>
      <c r="D34" s="112"/>
      <c r="E34" s="113"/>
      <c r="F34" s="16"/>
      <c r="G34" s="115"/>
      <c r="H34" s="116"/>
      <c r="I34" s="15">
        <f t="shared" si="2"/>
      </c>
      <c r="J34" s="15">
        <f t="shared" si="3"/>
      </c>
      <c r="K34" s="15">
        <f t="shared" si="4"/>
      </c>
      <c r="L34" s="67">
        <f t="shared" si="5"/>
      </c>
      <c r="M34" s="68"/>
      <c r="N34" s="55"/>
      <c r="O34" s="1">
        <v>1</v>
      </c>
      <c r="P34" s="2">
        <f aca="true" t="shared" si="13" ref="P34:P46">IF(ISBLANK(F34)=TRUE,"",IF(G34&lt;$Q$28,"",IF(AND(F34&gt;0,F34&lt;$Q$28),$Q$28,F34)))</f>
      </c>
      <c r="Q34" s="2">
        <f aca="true" t="shared" si="14" ref="Q34:Q46">IF(G34&lt;$Q$28,"",IF(AND(G34&gt;$S$28,F34&gt;$Q$28),$S$28,IF(AND(G34&gt;=$S$28,G34&gt;$Q$28),$S$28,G34)))</f>
      </c>
      <c r="R34" s="2">
        <f t="shared" si="12"/>
      </c>
      <c r="S34" s="1">
        <f>IF(R34="","",DATEDIF(P34,R34,"y"))</f>
      </c>
      <c r="T34" s="1">
        <f t="shared" si="6"/>
      </c>
      <c r="U34" s="1">
        <f>IF(R34="","",R34-MIN(DATE(YEAR(R34),MONTH(R34)-(DAY(R34)&lt;DAY(P34))+{1;0},DAY(P34)*{0;1})))</f>
      </c>
      <c r="V34" s="1">
        <f t="shared" si="7"/>
        <v>0</v>
      </c>
      <c r="W34" s="1">
        <f t="shared" si="8"/>
        <v>0</v>
      </c>
      <c r="X34" s="1">
        <f t="shared" si="9"/>
        <v>0</v>
      </c>
      <c r="Y34" s="1">
        <f aca="true" t="shared" si="15" ref="Y34:Y47">IF(V34=0,"",V34)</f>
      </c>
      <c r="Z34" s="1">
        <f aca="true" t="shared" si="16" ref="Z34:Z46">IF(W34=0,"",W34)</f>
      </c>
      <c r="AA34" s="1">
        <f aca="true" t="shared" si="17" ref="AA34:AA46">IF(X34=0,"",X34)</f>
      </c>
      <c r="AB34" s="1">
        <f t="shared" si="1"/>
        <v>0</v>
      </c>
      <c r="AC34" s="1">
        <f t="shared" si="10"/>
        <v>0</v>
      </c>
      <c r="AD34" s="1">
        <f t="shared" si="11"/>
        <v>0</v>
      </c>
    </row>
    <row r="35" spans="1:30" ht="18" customHeight="1" thickBot="1" thickTop="1">
      <c r="A35" s="119"/>
      <c r="B35" s="120"/>
      <c r="C35" s="114">
        <v>40705</v>
      </c>
      <c r="D35" s="112"/>
      <c r="E35" s="113"/>
      <c r="F35" s="16"/>
      <c r="G35" s="115"/>
      <c r="H35" s="116"/>
      <c r="I35" s="15">
        <f t="shared" si="2"/>
      </c>
      <c r="J35" s="15">
        <f t="shared" si="3"/>
      </c>
      <c r="K35" s="15">
        <f t="shared" si="4"/>
      </c>
      <c r="L35" s="67">
        <f t="shared" si="5"/>
      </c>
      <c r="M35" s="68"/>
      <c r="N35" s="55"/>
      <c r="O35" s="1">
        <v>1</v>
      </c>
      <c r="P35" s="2">
        <f t="shared" si="13"/>
      </c>
      <c r="Q35" s="2">
        <f t="shared" si="14"/>
      </c>
      <c r="R35" s="2">
        <f t="shared" si="12"/>
      </c>
      <c r="S35" s="1">
        <f aca="true" t="shared" si="18" ref="S35:S46">IF(R35="","",DATEDIF(P35,R35,"y"))</f>
      </c>
      <c r="T35" s="1">
        <f t="shared" si="6"/>
      </c>
      <c r="U35" s="1">
        <f>IF(R35="","",R35-MIN(DATE(YEAR(R35),MONTH(R35)-(DAY(R35)&lt;DAY(P35))+{1;0},DAY(P35)*{0;1})))</f>
      </c>
      <c r="V35" s="1">
        <f t="shared" si="7"/>
        <v>0</v>
      </c>
      <c r="W35" s="1">
        <f t="shared" si="8"/>
        <v>0</v>
      </c>
      <c r="X35" s="1">
        <f t="shared" si="9"/>
        <v>0</v>
      </c>
      <c r="Y35" s="1">
        <f t="shared" si="15"/>
      </c>
      <c r="Z35" s="1">
        <f t="shared" si="16"/>
      </c>
      <c r="AA35" s="1">
        <f t="shared" si="17"/>
      </c>
      <c r="AB35" s="1">
        <f t="shared" si="1"/>
        <v>0</v>
      </c>
      <c r="AC35" s="1">
        <f t="shared" si="10"/>
        <v>0</v>
      </c>
      <c r="AD35" s="1">
        <f t="shared" si="11"/>
        <v>0</v>
      </c>
    </row>
    <row r="36" spans="1:30" ht="18.75" customHeight="1" thickBot="1" thickTop="1">
      <c r="A36" s="119"/>
      <c r="B36" s="120"/>
      <c r="C36" s="111"/>
      <c r="D36" s="112"/>
      <c r="E36" s="113"/>
      <c r="F36" s="16"/>
      <c r="G36" s="115"/>
      <c r="H36" s="116"/>
      <c r="I36" s="15">
        <f t="shared" si="2"/>
      </c>
      <c r="J36" s="15">
        <f t="shared" si="3"/>
      </c>
      <c r="K36" s="15">
        <f t="shared" si="4"/>
      </c>
      <c r="L36" s="67">
        <f t="shared" si="5"/>
      </c>
      <c r="M36" s="68"/>
      <c r="N36" s="55"/>
      <c r="O36" s="1">
        <v>1</v>
      </c>
      <c r="P36" s="2">
        <f t="shared" si="13"/>
      </c>
      <c r="Q36" s="2">
        <f t="shared" si="14"/>
      </c>
      <c r="R36" s="2">
        <f t="shared" si="12"/>
      </c>
      <c r="S36" s="1">
        <f t="shared" si="18"/>
      </c>
      <c r="T36" s="1">
        <f t="shared" si="6"/>
      </c>
      <c r="U36" s="1">
        <f>IF(R36="","",R36-MIN(DATE(YEAR(R36),MONTH(R36)-(DAY(R36)&lt;DAY(P36))+{1;0},DAY(P36)*{0;1})))</f>
      </c>
      <c r="V36" s="1">
        <f t="shared" si="7"/>
        <v>0</v>
      </c>
      <c r="W36" s="1">
        <f t="shared" si="8"/>
        <v>0</v>
      </c>
      <c r="X36" s="1">
        <f t="shared" si="9"/>
        <v>0</v>
      </c>
      <c r="Y36" s="1">
        <f t="shared" si="15"/>
      </c>
      <c r="Z36" s="1">
        <f t="shared" si="16"/>
      </c>
      <c r="AA36" s="1">
        <f t="shared" si="17"/>
      </c>
      <c r="AB36" s="1">
        <f t="shared" si="1"/>
        <v>0</v>
      </c>
      <c r="AC36" s="1">
        <f t="shared" si="10"/>
        <v>0</v>
      </c>
      <c r="AD36" s="1">
        <f t="shared" si="11"/>
        <v>0</v>
      </c>
    </row>
    <row r="37" spans="1:30" ht="20.25" customHeight="1" thickBot="1" thickTop="1">
      <c r="A37" s="119"/>
      <c r="B37" s="120"/>
      <c r="C37" s="111"/>
      <c r="D37" s="112"/>
      <c r="E37" s="113"/>
      <c r="F37" s="16"/>
      <c r="G37" s="115"/>
      <c r="H37" s="116"/>
      <c r="I37" s="15">
        <f t="shared" si="2"/>
      </c>
      <c r="J37" s="15">
        <f t="shared" si="3"/>
      </c>
      <c r="K37" s="15">
        <f t="shared" si="4"/>
      </c>
      <c r="L37" s="67">
        <f t="shared" si="5"/>
      </c>
      <c r="M37" s="68"/>
      <c r="N37" s="55"/>
      <c r="O37" s="1">
        <v>1</v>
      </c>
      <c r="P37" s="2">
        <f t="shared" si="13"/>
      </c>
      <c r="Q37" s="2">
        <f t="shared" si="14"/>
      </c>
      <c r="R37" s="2">
        <f t="shared" si="12"/>
      </c>
      <c r="S37" s="1">
        <f t="shared" si="18"/>
      </c>
      <c r="T37" s="1">
        <f t="shared" si="6"/>
      </c>
      <c r="U37" s="1">
        <f>IF(R37="","",R37-MIN(DATE(YEAR(R37),MONTH(R37)-(DAY(R37)&lt;DAY(P37))+{1;0},DAY(P37)*{0;1})))</f>
      </c>
      <c r="V37" s="1">
        <f t="shared" si="7"/>
        <v>0</v>
      </c>
      <c r="W37" s="1">
        <f t="shared" si="8"/>
        <v>0</v>
      </c>
      <c r="X37" s="1">
        <f t="shared" si="9"/>
        <v>0</v>
      </c>
      <c r="Y37" s="1">
        <f t="shared" si="15"/>
      </c>
      <c r="Z37" s="1">
        <f t="shared" si="16"/>
      </c>
      <c r="AA37" s="1">
        <f t="shared" si="17"/>
      </c>
      <c r="AB37" s="1">
        <f t="shared" si="1"/>
        <v>0</v>
      </c>
      <c r="AC37" s="1">
        <f t="shared" si="10"/>
        <v>0</v>
      </c>
      <c r="AD37" s="1">
        <f t="shared" si="11"/>
        <v>0</v>
      </c>
    </row>
    <row r="38" spans="1:30" ht="19.5" customHeight="1" thickBot="1" thickTop="1">
      <c r="A38" s="119"/>
      <c r="B38" s="120"/>
      <c r="C38" s="111"/>
      <c r="D38" s="112"/>
      <c r="E38" s="113"/>
      <c r="F38" s="16"/>
      <c r="G38" s="115"/>
      <c r="H38" s="116"/>
      <c r="I38" s="15">
        <f t="shared" si="2"/>
      </c>
      <c r="J38" s="15">
        <f t="shared" si="3"/>
      </c>
      <c r="K38" s="15">
        <f t="shared" si="4"/>
      </c>
      <c r="L38" s="67">
        <f t="shared" si="5"/>
      </c>
      <c r="M38" s="68"/>
      <c r="N38" s="55"/>
      <c r="O38" s="1">
        <v>1</v>
      </c>
      <c r="P38" s="2">
        <f t="shared" si="13"/>
      </c>
      <c r="Q38" s="2">
        <f t="shared" si="14"/>
      </c>
      <c r="R38" s="2">
        <f t="shared" si="12"/>
      </c>
      <c r="S38" s="1">
        <f t="shared" si="18"/>
      </c>
      <c r="T38" s="1">
        <f t="shared" si="6"/>
      </c>
      <c r="U38" s="1">
        <f>IF(R38="","",R38-MIN(DATE(YEAR(R38),MONTH(R38)-(DAY(R38)&lt;DAY(P38))+{1;0},DAY(P38)*{0;1})))</f>
      </c>
      <c r="V38" s="1">
        <f t="shared" si="7"/>
        <v>0</v>
      </c>
      <c r="W38" s="1">
        <f t="shared" si="8"/>
        <v>0</v>
      </c>
      <c r="X38" s="1">
        <f t="shared" si="9"/>
        <v>0</v>
      </c>
      <c r="Y38" s="1">
        <f t="shared" si="15"/>
      </c>
      <c r="Z38" s="1">
        <f t="shared" si="16"/>
      </c>
      <c r="AA38" s="1">
        <f t="shared" si="17"/>
      </c>
      <c r="AB38" s="1">
        <f t="shared" si="1"/>
        <v>0</v>
      </c>
      <c r="AC38" s="1">
        <f t="shared" si="10"/>
        <v>0</v>
      </c>
      <c r="AD38" s="1">
        <f t="shared" si="11"/>
        <v>0</v>
      </c>
    </row>
    <row r="39" spans="1:30" ht="18" customHeight="1" thickBot="1" thickTop="1">
      <c r="A39" s="119"/>
      <c r="B39" s="120"/>
      <c r="C39" s="111"/>
      <c r="D39" s="112"/>
      <c r="E39" s="113"/>
      <c r="F39" s="16"/>
      <c r="G39" s="115"/>
      <c r="H39" s="116"/>
      <c r="I39" s="15">
        <f t="shared" si="2"/>
      </c>
      <c r="J39" s="15">
        <f t="shared" si="3"/>
      </c>
      <c r="K39" s="15">
        <f t="shared" si="4"/>
      </c>
      <c r="L39" s="67">
        <f t="shared" si="5"/>
      </c>
      <c r="M39" s="68"/>
      <c r="N39" s="55"/>
      <c r="O39" s="1">
        <v>1</v>
      </c>
      <c r="P39" s="2">
        <f t="shared" si="13"/>
      </c>
      <c r="Q39" s="2">
        <f t="shared" si="14"/>
      </c>
      <c r="R39" s="2">
        <f t="shared" si="12"/>
      </c>
      <c r="S39" s="1">
        <f t="shared" si="18"/>
      </c>
      <c r="T39" s="1">
        <f t="shared" si="6"/>
      </c>
      <c r="U39" s="1">
        <f>IF(R39="","",R39-MIN(DATE(YEAR(R39),MONTH(R39)-(DAY(R39)&lt;DAY(P39))+{1;0},DAY(P39)*{0;1})))</f>
      </c>
      <c r="V39" s="1">
        <f t="shared" si="7"/>
        <v>0</v>
      </c>
      <c r="W39" s="1">
        <f t="shared" si="8"/>
        <v>0</v>
      </c>
      <c r="X39" s="1">
        <f t="shared" si="9"/>
        <v>0</v>
      </c>
      <c r="Y39" s="1">
        <f t="shared" si="15"/>
      </c>
      <c r="Z39" s="1">
        <f t="shared" si="16"/>
      </c>
      <c r="AA39" s="1">
        <f t="shared" si="17"/>
      </c>
      <c r="AB39" s="1">
        <f t="shared" si="1"/>
        <v>0</v>
      </c>
      <c r="AC39" s="1">
        <f t="shared" si="10"/>
        <v>0</v>
      </c>
      <c r="AD39" s="1">
        <f t="shared" si="11"/>
        <v>0</v>
      </c>
    </row>
    <row r="40" spans="1:30" ht="18.75" customHeight="1" thickBot="1" thickTop="1">
      <c r="A40" s="119"/>
      <c r="B40" s="120"/>
      <c r="C40" s="111"/>
      <c r="D40" s="112"/>
      <c r="E40" s="113"/>
      <c r="F40" s="16"/>
      <c r="G40" s="115"/>
      <c r="H40" s="116"/>
      <c r="I40" s="15">
        <f t="shared" si="2"/>
      </c>
      <c r="J40" s="15">
        <f t="shared" si="3"/>
      </c>
      <c r="K40" s="15">
        <f t="shared" si="4"/>
      </c>
      <c r="L40" s="67">
        <f t="shared" si="5"/>
      </c>
      <c r="M40" s="68"/>
      <c r="N40" s="55"/>
      <c r="O40" s="1">
        <v>1</v>
      </c>
      <c r="P40" s="2">
        <f t="shared" si="13"/>
      </c>
      <c r="Q40" s="2">
        <f t="shared" si="14"/>
      </c>
      <c r="R40" s="2">
        <f t="shared" si="12"/>
      </c>
      <c r="S40" s="1">
        <f t="shared" si="18"/>
      </c>
      <c r="T40" s="1">
        <f t="shared" si="6"/>
      </c>
      <c r="U40" s="1">
        <f>IF(R40="","",R40-MIN(DATE(YEAR(R40),MONTH(R40)-(DAY(R40)&lt;DAY(P40))+{1;0},DAY(P40)*{0;1})))</f>
      </c>
      <c r="V40" s="1">
        <f t="shared" si="7"/>
        <v>0</v>
      </c>
      <c r="W40" s="1">
        <f t="shared" si="8"/>
        <v>0</v>
      </c>
      <c r="X40" s="1">
        <f t="shared" si="9"/>
        <v>0</v>
      </c>
      <c r="Y40" s="1">
        <f t="shared" si="15"/>
      </c>
      <c r="Z40" s="1">
        <f t="shared" si="16"/>
      </c>
      <c r="AA40" s="1">
        <f t="shared" si="17"/>
      </c>
      <c r="AB40" s="1">
        <f t="shared" si="1"/>
        <v>0</v>
      </c>
      <c r="AC40" s="1">
        <f t="shared" si="10"/>
        <v>0</v>
      </c>
      <c r="AD40" s="1">
        <f t="shared" si="11"/>
        <v>0</v>
      </c>
    </row>
    <row r="41" spans="1:30" ht="18.75" customHeight="1" thickBot="1" thickTop="1">
      <c r="A41" s="119"/>
      <c r="B41" s="120"/>
      <c r="C41" s="111"/>
      <c r="D41" s="112"/>
      <c r="E41" s="113"/>
      <c r="F41" s="16"/>
      <c r="G41" s="115"/>
      <c r="H41" s="116"/>
      <c r="I41" s="15">
        <f t="shared" si="2"/>
      </c>
      <c r="J41" s="15">
        <f t="shared" si="3"/>
      </c>
      <c r="K41" s="15">
        <f t="shared" si="4"/>
      </c>
      <c r="L41" s="67">
        <f t="shared" si="5"/>
      </c>
      <c r="M41" s="68"/>
      <c r="N41" s="55"/>
      <c r="O41" s="1">
        <v>1</v>
      </c>
      <c r="P41" s="2">
        <f t="shared" si="13"/>
      </c>
      <c r="Q41" s="2">
        <f t="shared" si="14"/>
      </c>
      <c r="R41" s="2">
        <f t="shared" si="12"/>
      </c>
      <c r="S41" s="1">
        <f t="shared" si="18"/>
      </c>
      <c r="T41" s="1">
        <f t="shared" si="6"/>
      </c>
      <c r="U41" s="1">
        <f>IF(R41="","",R41-MIN(DATE(YEAR(R41),MONTH(R41)-(DAY(R41)&lt;DAY(P41))+{1;0},DAY(P41)*{0;1})))</f>
      </c>
      <c r="V41" s="1">
        <f t="shared" si="7"/>
        <v>0</v>
      </c>
      <c r="W41" s="1">
        <f t="shared" si="8"/>
        <v>0</v>
      </c>
      <c r="X41" s="1">
        <f t="shared" si="9"/>
        <v>0</v>
      </c>
      <c r="Y41" s="1">
        <f t="shared" si="15"/>
      </c>
      <c r="Z41" s="1">
        <f t="shared" si="16"/>
      </c>
      <c r="AA41" s="1">
        <f t="shared" si="17"/>
      </c>
      <c r="AB41" s="1">
        <f t="shared" si="1"/>
        <v>0</v>
      </c>
      <c r="AC41" s="1">
        <f t="shared" si="10"/>
        <v>0</v>
      </c>
      <c r="AD41" s="1">
        <f t="shared" si="11"/>
        <v>0</v>
      </c>
    </row>
    <row r="42" spans="1:30" ht="20.25" customHeight="1" thickBot="1" thickTop="1">
      <c r="A42" s="119"/>
      <c r="B42" s="120"/>
      <c r="C42" s="111"/>
      <c r="D42" s="112"/>
      <c r="E42" s="113"/>
      <c r="F42" s="16"/>
      <c r="G42" s="115"/>
      <c r="H42" s="116"/>
      <c r="I42" s="15">
        <f t="shared" si="2"/>
      </c>
      <c r="J42" s="15">
        <f t="shared" si="3"/>
      </c>
      <c r="K42" s="15">
        <f t="shared" si="4"/>
      </c>
      <c r="L42" s="67">
        <f t="shared" si="5"/>
      </c>
      <c r="M42" s="68"/>
      <c r="N42" s="55"/>
      <c r="O42" s="1">
        <v>1</v>
      </c>
      <c r="P42" s="2">
        <f t="shared" si="13"/>
      </c>
      <c r="Q42" s="2">
        <f t="shared" si="14"/>
      </c>
      <c r="R42" s="2">
        <f t="shared" si="12"/>
      </c>
      <c r="S42" s="1">
        <f t="shared" si="18"/>
      </c>
      <c r="T42" s="1">
        <f t="shared" si="6"/>
      </c>
      <c r="U42" s="1">
        <f>IF(R42="","",R42-MIN(DATE(YEAR(R42),MONTH(R42)-(DAY(R42)&lt;DAY(P42))+{1;0},DAY(P42)*{0;1})))</f>
      </c>
      <c r="V42" s="1">
        <f t="shared" si="7"/>
        <v>0</v>
      </c>
      <c r="W42" s="1">
        <f t="shared" si="8"/>
        <v>0</v>
      </c>
      <c r="X42" s="1">
        <f t="shared" si="9"/>
        <v>0</v>
      </c>
      <c r="Y42" s="1">
        <f t="shared" si="15"/>
      </c>
      <c r="Z42" s="1">
        <f t="shared" si="16"/>
      </c>
      <c r="AA42" s="1">
        <f t="shared" si="17"/>
      </c>
      <c r="AB42" s="1">
        <f t="shared" si="1"/>
        <v>0</v>
      </c>
      <c r="AC42" s="1">
        <f t="shared" si="10"/>
        <v>0</v>
      </c>
      <c r="AD42" s="1">
        <f t="shared" si="11"/>
        <v>0</v>
      </c>
    </row>
    <row r="43" spans="1:30" ht="19.5" customHeight="1" thickBot="1" thickTop="1">
      <c r="A43" s="119"/>
      <c r="B43" s="120"/>
      <c r="C43" s="111"/>
      <c r="D43" s="112"/>
      <c r="E43" s="113"/>
      <c r="F43" s="16"/>
      <c r="G43" s="115"/>
      <c r="H43" s="116"/>
      <c r="I43" s="15">
        <f t="shared" si="2"/>
      </c>
      <c r="J43" s="15">
        <f t="shared" si="3"/>
      </c>
      <c r="K43" s="15">
        <f t="shared" si="4"/>
      </c>
      <c r="L43" s="67">
        <f t="shared" si="5"/>
      </c>
      <c r="M43" s="68"/>
      <c r="N43" s="55"/>
      <c r="O43" s="1">
        <v>1</v>
      </c>
      <c r="P43" s="2">
        <f t="shared" si="13"/>
      </c>
      <c r="Q43" s="2">
        <f t="shared" si="14"/>
      </c>
      <c r="R43" s="2">
        <f t="shared" si="12"/>
      </c>
      <c r="S43" s="1">
        <f t="shared" si="18"/>
      </c>
      <c r="T43" s="1">
        <f t="shared" si="6"/>
      </c>
      <c r="U43" s="1">
        <f>IF(R43="","",R43-MIN(DATE(YEAR(R43),MONTH(R43)-(DAY(R43)&lt;DAY(P43))+{1;0},DAY(P43)*{0;1})))</f>
      </c>
      <c r="V43" s="1">
        <f t="shared" si="7"/>
        <v>0</v>
      </c>
      <c r="W43" s="1">
        <f t="shared" si="8"/>
        <v>0</v>
      </c>
      <c r="X43" s="1">
        <f t="shared" si="9"/>
        <v>0</v>
      </c>
      <c r="Y43" s="1">
        <f t="shared" si="15"/>
      </c>
      <c r="Z43" s="1">
        <f t="shared" si="16"/>
      </c>
      <c r="AA43" s="1">
        <f t="shared" si="17"/>
      </c>
      <c r="AB43" s="1">
        <f t="shared" si="1"/>
        <v>0</v>
      </c>
      <c r="AC43" s="1">
        <f t="shared" si="10"/>
        <v>0</v>
      </c>
      <c r="AD43" s="1">
        <f t="shared" si="11"/>
        <v>0</v>
      </c>
    </row>
    <row r="44" spans="1:30" ht="19.5" customHeight="1" thickBot="1" thickTop="1">
      <c r="A44" s="119"/>
      <c r="B44" s="120"/>
      <c r="C44" s="111"/>
      <c r="D44" s="112"/>
      <c r="E44" s="113"/>
      <c r="F44" s="16"/>
      <c r="G44" s="115"/>
      <c r="H44" s="116"/>
      <c r="I44" s="15">
        <f t="shared" si="2"/>
      </c>
      <c r="J44" s="15">
        <f t="shared" si="3"/>
      </c>
      <c r="K44" s="15">
        <f t="shared" si="4"/>
      </c>
      <c r="L44" s="67">
        <f t="shared" si="5"/>
      </c>
      <c r="M44" s="68"/>
      <c r="N44" s="55"/>
      <c r="O44" s="1">
        <v>1</v>
      </c>
      <c r="P44" s="2">
        <f t="shared" si="13"/>
      </c>
      <c r="Q44" s="2">
        <f t="shared" si="14"/>
      </c>
      <c r="R44" s="2">
        <f t="shared" si="12"/>
      </c>
      <c r="S44" s="1">
        <f t="shared" si="18"/>
      </c>
      <c r="T44" s="1">
        <f t="shared" si="6"/>
      </c>
      <c r="U44" s="1">
        <f>IF(R44="","",R44-MIN(DATE(YEAR(R44),MONTH(R44)-(DAY(R44)&lt;DAY(P44))+{1;0},DAY(P44)*{0;1})))</f>
      </c>
      <c r="V44" s="1">
        <f t="shared" si="7"/>
        <v>0</v>
      </c>
      <c r="W44" s="1">
        <f t="shared" si="8"/>
        <v>0</v>
      </c>
      <c r="X44" s="1">
        <f t="shared" si="9"/>
        <v>0</v>
      </c>
      <c r="Y44" s="1">
        <f t="shared" si="15"/>
      </c>
      <c r="Z44" s="1">
        <f t="shared" si="16"/>
      </c>
      <c r="AA44" s="1">
        <f t="shared" si="17"/>
      </c>
      <c r="AB44" s="1">
        <f t="shared" si="1"/>
        <v>0</v>
      </c>
      <c r="AC44" s="1">
        <f t="shared" si="10"/>
        <v>0</v>
      </c>
      <c r="AD44" s="1">
        <f t="shared" si="11"/>
        <v>0</v>
      </c>
    </row>
    <row r="45" spans="1:30" ht="19.5" customHeight="1" thickBot="1" thickTop="1">
      <c r="A45" s="119"/>
      <c r="B45" s="120"/>
      <c r="C45" s="111"/>
      <c r="D45" s="112"/>
      <c r="E45" s="113"/>
      <c r="F45" s="16"/>
      <c r="G45" s="115"/>
      <c r="H45" s="116"/>
      <c r="I45" s="15">
        <f t="shared" si="2"/>
      </c>
      <c r="J45" s="15">
        <f t="shared" si="3"/>
      </c>
      <c r="K45" s="15">
        <f t="shared" si="4"/>
      </c>
      <c r="L45" s="67">
        <f t="shared" si="5"/>
      </c>
      <c r="M45" s="68"/>
      <c r="N45" s="55"/>
      <c r="O45" s="1">
        <v>1</v>
      </c>
      <c r="P45" s="2">
        <f t="shared" si="13"/>
      </c>
      <c r="Q45" s="2">
        <f t="shared" si="14"/>
      </c>
      <c r="R45" s="2">
        <f t="shared" si="12"/>
      </c>
      <c r="S45" s="1">
        <f t="shared" si="18"/>
      </c>
      <c r="T45" s="1">
        <f t="shared" si="6"/>
      </c>
      <c r="U45" s="1">
        <f>IF(R45="","",R45-MIN(DATE(YEAR(R45),MONTH(R45)-(DAY(R45)&lt;DAY(P45))+{1;0},DAY(P45)*{0;1})))</f>
      </c>
      <c r="V45" s="1">
        <f t="shared" si="7"/>
        <v>0</v>
      </c>
      <c r="W45" s="1">
        <f t="shared" si="8"/>
        <v>0</v>
      </c>
      <c r="X45" s="1">
        <f t="shared" si="9"/>
        <v>0</v>
      </c>
      <c r="Y45" s="1">
        <f t="shared" si="15"/>
      </c>
      <c r="Z45" s="1">
        <f t="shared" si="16"/>
      </c>
      <c r="AA45" s="1">
        <f t="shared" si="17"/>
      </c>
      <c r="AB45" s="1">
        <f t="shared" si="1"/>
        <v>0</v>
      </c>
      <c r="AC45" s="1">
        <f t="shared" si="10"/>
        <v>0</v>
      </c>
      <c r="AD45" s="1">
        <f t="shared" si="11"/>
        <v>0</v>
      </c>
    </row>
    <row r="46" spans="1:30" ht="19.5" customHeight="1" thickBot="1" thickTop="1">
      <c r="A46" s="173"/>
      <c r="B46" s="174"/>
      <c r="C46" s="175"/>
      <c r="D46" s="176"/>
      <c r="E46" s="177"/>
      <c r="F46" s="94"/>
      <c r="G46" s="170"/>
      <c r="H46" s="171"/>
      <c r="I46" s="15">
        <f>IF(P46="","",V46)</f>
      </c>
      <c r="J46" s="15">
        <f t="shared" si="3"/>
      </c>
      <c r="K46" s="15">
        <f t="shared" si="4"/>
      </c>
      <c r="L46" s="67">
        <f t="shared" si="5"/>
      </c>
      <c r="M46" s="70"/>
      <c r="N46" s="55"/>
      <c r="O46" s="1">
        <v>1</v>
      </c>
      <c r="P46" s="2">
        <f t="shared" si="13"/>
      </c>
      <c r="Q46" s="2">
        <f t="shared" si="14"/>
      </c>
      <c r="R46" s="2">
        <f t="shared" si="12"/>
      </c>
      <c r="S46" s="1">
        <f t="shared" si="18"/>
      </c>
      <c r="T46" s="1">
        <f t="shared" si="6"/>
      </c>
      <c r="U46" s="1">
        <f>IF(R46="","",R46-MIN(DATE(YEAR(R46),MONTH(R46)-(DAY(R46)&lt;DAY(P46))+{1;0},DAY(P46)*{0;1})))</f>
      </c>
      <c r="V46" s="1">
        <f t="shared" si="7"/>
        <v>0</v>
      </c>
      <c r="W46" s="1">
        <f t="shared" si="8"/>
        <v>0</v>
      </c>
      <c r="X46" s="1">
        <f t="shared" si="9"/>
        <v>0</v>
      </c>
      <c r="Y46" s="1">
        <f t="shared" si="15"/>
      </c>
      <c r="Z46" s="1">
        <f t="shared" si="16"/>
      </c>
      <c r="AA46" s="1">
        <f t="shared" si="17"/>
      </c>
      <c r="AB46" s="1">
        <f t="shared" si="1"/>
        <v>0</v>
      </c>
      <c r="AC46" s="1">
        <f t="shared" si="10"/>
        <v>0</v>
      </c>
      <c r="AD46" s="1">
        <f t="shared" si="11"/>
        <v>0</v>
      </c>
    </row>
    <row r="47" spans="1:30" ht="19.5" customHeight="1" thickBot="1" thickTop="1">
      <c r="A47" s="166">
        <f>IF(F6&gt;0,"fiktive Hinzurechnung von Kindern:","")</f>
      </c>
      <c r="B47" s="167"/>
      <c r="C47" s="167"/>
      <c r="D47" s="167"/>
      <c r="E47" s="95">
        <f>IF(F6&gt;0,F6,"")</f>
      </c>
      <c r="F47" s="96">
        <f>IF(F6=0,"",IF(F6=1,"Kind á","Kinder á"))</f>
      </c>
      <c r="G47" s="164">
        <f>IF(F6&gt;0,"3 Jahre","")</f>
      </c>
      <c r="H47" s="165"/>
      <c r="I47" s="15">
        <f>IF(V47="","",V47)</f>
        <v>0</v>
      </c>
      <c r="J47" s="15"/>
      <c r="K47" s="15"/>
      <c r="L47" s="67"/>
      <c r="M47" s="70"/>
      <c r="N47" s="55"/>
      <c r="O47" s="92">
        <v>1</v>
      </c>
      <c r="P47" s="2"/>
      <c r="Q47" s="2"/>
      <c r="R47" s="2"/>
      <c r="S47" s="92"/>
      <c r="T47" s="92"/>
      <c r="U47" s="92"/>
      <c r="V47" s="92">
        <f>IF(E47="",0,IF(E47&gt;0,E47*3,0))</f>
        <v>0</v>
      </c>
      <c r="W47" s="92"/>
      <c r="X47" s="92"/>
      <c r="Y47" s="92">
        <f t="shared" si="15"/>
      </c>
      <c r="Z47" s="92"/>
      <c r="AA47" s="92"/>
      <c r="AB47" s="92"/>
      <c r="AC47" s="92"/>
      <c r="AD47" s="92">
        <f>IF(Y47="",0,Y47*365)</f>
        <v>0</v>
      </c>
    </row>
    <row r="48" spans="8:30" ht="16.5" customHeight="1" hidden="1" outlineLevel="1" thickBot="1" thickTop="1">
      <c r="H48" s="10" t="s">
        <v>23</v>
      </c>
      <c r="I48" s="34">
        <f>V48</f>
        <v>0</v>
      </c>
      <c r="J48" s="34">
        <f>W48</f>
        <v>0</v>
      </c>
      <c r="K48" s="34">
        <f>X48</f>
        <v>0</v>
      </c>
      <c r="L48" s="61"/>
      <c r="M48" s="58"/>
      <c r="N48" s="61"/>
      <c r="U48" t="s">
        <v>23</v>
      </c>
      <c r="V48" s="1">
        <f>SUM(V31:V47)</f>
        <v>0</v>
      </c>
      <c r="W48" s="1">
        <f>SUM(W31:W46)</f>
        <v>0</v>
      </c>
      <c r="X48" s="1">
        <f>SUM(X31:X46)</f>
        <v>0</v>
      </c>
      <c r="Y48" s="1"/>
      <c r="AB48" s="1"/>
      <c r="AC48" s="1"/>
      <c r="AD48" s="1">
        <f>IF(R48="",0,IF(AND(O48&gt;1,O48&lt;5),DATEDIF(P48,R48,"d"),0))</f>
        <v>0</v>
      </c>
    </row>
    <row r="49" spans="1:31" ht="16.5" collapsed="1" thickBot="1" thickTop="1">
      <c r="A49" s="41"/>
      <c r="H49" s="10" t="s">
        <v>64</v>
      </c>
      <c r="I49" s="34">
        <f>ROUNDDOWN((I48*360+J48*30+K48)/360,0)</f>
        <v>0</v>
      </c>
      <c r="J49" s="34">
        <f>ROUNDDOWN(((I48*360+J48*30+K48)-(I49*360))/30,0)</f>
        <v>0</v>
      </c>
      <c r="K49" s="34">
        <f>(I48*360+J48*30+K48)-I49*360-J49*30</f>
        <v>0</v>
      </c>
      <c r="L49" s="61"/>
      <c r="M49" s="71">
        <f>O52</f>
        <v>0</v>
      </c>
      <c r="N49" s="61"/>
      <c r="O49">
        <f>I49*360+J49*30+K49</f>
        <v>0</v>
      </c>
      <c r="Q49" s="2"/>
      <c r="AA49" s="8" t="s">
        <v>62</v>
      </c>
      <c r="AB49" s="1">
        <f>SUM(AB31:AB48)</f>
        <v>0</v>
      </c>
      <c r="AC49" s="1"/>
      <c r="AD49" s="88">
        <f>SUM(AD31:AD48)</f>
        <v>0</v>
      </c>
      <c r="AE49" s="89" t="s">
        <v>23</v>
      </c>
    </row>
    <row r="50" spans="1:31" ht="16.5" thickBot="1" thickTop="1">
      <c r="A50" s="41"/>
      <c r="H50" s="10" t="s">
        <v>65</v>
      </c>
      <c r="I50" s="34">
        <f>G24</f>
        <v>0</v>
      </c>
      <c r="J50" s="34">
        <f>H24</f>
        <v>0</v>
      </c>
      <c r="K50" s="34">
        <f>I24</f>
        <v>0</v>
      </c>
      <c r="L50" s="61"/>
      <c r="M50" s="58"/>
      <c r="N50" s="61"/>
      <c r="O50">
        <f>I50*360+J50*30+K50</f>
        <v>0</v>
      </c>
      <c r="P50" s="1"/>
      <c r="Q50" s="1"/>
      <c r="R50" s="1"/>
      <c r="AD50" s="88">
        <f>AD26</f>
        <v>0</v>
      </c>
      <c r="AE50" s="89" t="s">
        <v>106</v>
      </c>
    </row>
    <row r="51" spans="1:31" ht="15.75" thickTop="1">
      <c r="A51" s="126">
        <f>IF(AND(AD51="KVdR erfüllt",O51&lt;0),"Achtung, Achtung!! Bei tageweiser Berechnung ist die KVdR erfüllt! Vgl. Erläuterungen.","")</f>
      </c>
      <c r="B51" s="127"/>
      <c r="C51" s="127"/>
      <c r="D51" s="127"/>
      <c r="E51" s="127"/>
      <c r="F51" s="127"/>
      <c r="G51" s="127"/>
      <c r="H51" s="127"/>
      <c r="I51" s="127"/>
      <c r="J51" s="127"/>
      <c r="K51" s="128"/>
      <c r="L51" s="39"/>
      <c r="M51" s="58"/>
      <c r="N51" s="39"/>
      <c r="O51">
        <f>O49-O50</f>
        <v>0</v>
      </c>
      <c r="P51" s="64" t="s">
        <v>54</v>
      </c>
      <c r="Q51" s="1"/>
      <c r="R51" s="1"/>
      <c r="AD51" s="172" t="str">
        <f>IF(AD49&lt;AD50,"KVdR nicht erfüllt","KVdR erfüllt")</f>
        <v>KVdR erfüllt</v>
      </c>
      <c r="AE51" s="172"/>
    </row>
    <row r="52" spans="1:16" ht="15">
      <c r="A52" s="162">
        <f>IF(AB49&gt;0,"Achtung!! Es wurden doppelte Zeiträume eingegeben (rot)!!","")</f>
      </c>
      <c r="B52" s="163"/>
      <c r="C52" s="163"/>
      <c r="D52" s="163"/>
      <c r="E52" s="163"/>
      <c r="F52" s="163"/>
      <c r="G52" s="163"/>
      <c r="H52" s="163"/>
      <c r="I52" s="36">
        <f>IF($H$53="Die Vorversicherungszeit ist nicht erfüllt. Es fehlen:","Jahre","")</f>
      </c>
      <c r="J52" s="36">
        <f>IF($H$53="Die Vorversicherungszeit ist nicht erfüllt. Es fehlen:","Monate","")</f>
      </c>
      <c r="K52" s="59">
        <f>IF($H$53="Die Vorversicherungszeit ist nicht erfüllt. Es fehlen:","Tage","")</f>
      </c>
      <c r="L52" s="62"/>
      <c r="M52" s="58"/>
      <c r="N52" s="62"/>
      <c r="O52" s="63">
        <f>IF(F8&gt;0,O49*100/O50,0)</f>
        <v>0</v>
      </c>
      <c r="P52" t="s">
        <v>55</v>
      </c>
    </row>
    <row r="53" spans="1:31" ht="15.75">
      <c r="A53" s="41"/>
      <c r="H53" s="35" t="str">
        <f>IF(O51&lt;0,"Die Vorversicherungszeit ist nicht erfüllt. Es fehlen:","Die Vorversicherungszeit ist erfüllt")</f>
        <v>Die Vorversicherungszeit ist erfüllt</v>
      </c>
      <c r="I53" s="6">
        <f>IF(O51&lt;0,ROUNDDOWN(ABS(O51)/360,0),"")</f>
      </c>
      <c r="J53" s="6">
        <f>IF(O51&lt;0,ROUNDDOWN((ABS(O51)-I53*360)/30,0),"")</f>
      </c>
      <c r="K53" s="60">
        <f>IF(O51&lt;0,ABS(O51)-I53*360-J53*30,"")</f>
      </c>
      <c r="L53" s="55"/>
      <c r="M53" s="58"/>
      <c r="N53" s="55"/>
      <c r="O53">
        <v>64</v>
      </c>
      <c r="P53" s="65" t="s">
        <v>56</v>
      </c>
      <c r="AD53" s="88">
        <f>IF(AD49&lt;AD50,AD50-AD49,"")</f>
      </c>
      <c r="AE53" s="89">
        <f>IF(AD49&lt;AD50,"fehlende Tage","")</f>
      </c>
    </row>
    <row r="54" spans="1:14" ht="15">
      <c r="A54" s="66" t="s">
        <v>63</v>
      </c>
      <c r="B54" s="49"/>
      <c r="C54" s="49"/>
      <c r="D54" s="49"/>
      <c r="E54" s="49"/>
      <c r="F54" s="49"/>
      <c r="G54" s="49"/>
      <c r="H54" s="49"/>
      <c r="I54" s="49"/>
      <c r="J54" s="49"/>
      <c r="K54" s="57"/>
      <c r="L54" s="39"/>
      <c r="M54" s="58"/>
      <c r="N54" s="39"/>
    </row>
    <row r="55" ht="15">
      <c r="M55" s="58"/>
    </row>
    <row r="56" ht="15">
      <c r="M56" s="62"/>
    </row>
  </sheetData>
  <sheetProtection/>
  <mergeCells count="76">
    <mergeCell ref="AD51:AE51"/>
    <mergeCell ref="C38:E38"/>
    <mergeCell ref="A39:B39"/>
    <mergeCell ref="C39:E39"/>
    <mergeCell ref="A43:B43"/>
    <mergeCell ref="A44:B44"/>
    <mergeCell ref="A41:B41"/>
    <mergeCell ref="C41:E41"/>
    <mergeCell ref="A46:B46"/>
    <mergeCell ref="C46:E46"/>
    <mergeCell ref="G47:H47"/>
    <mergeCell ref="A47:D47"/>
    <mergeCell ref="A7:E7"/>
    <mergeCell ref="G46:H46"/>
    <mergeCell ref="A45:B45"/>
    <mergeCell ref="C45:E45"/>
    <mergeCell ref="G42:H42"/>
    <mergeCell ref="A42:B42"/>
    <mergeCell ref="C42:E42"/>
    <mergeCell ref="C44:E44"/>
    <mergeCell ref="C43:E43"/>
    <mergeCell ref="A52:H52"/>
    <mergeCell ref="A38:B38"/>
    <mergeCell ref="A35:B35"/>
    <mergeCell ref="G45:H45"/>
    <mergeCell ref="G44:H44"/>
    <mergeCell ref="G43:H43"/>
    <mergeCell ref="G41:H41"/>
    <mergeCell ref="A40:B40"/>
    <mergeCell ref="G39:H39"/>
    <mergeCell ref="G35:H35"/>
    <mergeCell ref="G37:H37"/>
    <mergeCell ref="G38:H38"/>
    <mergeCell ref="C37:E37"/>
    <mergeCell ref="C36:E36"/>
    <mergeCell ref="AD18:AE19"/>
    <mergeCell ref="AD29:AE29"/>
    <mergeCell ref="A1:K1"/>
    <mergeCell ref="A14:K14"/>
    <mergeCell ref="G8:K8"/>
    <mergeCell ref="A11:E12"/>
    <mergeCell ref="G11:K12"/>
    <mergeCell ref="G6:K6"/>
    <mergeCell ref="V29:X29"/>
    <mergeCell ref="G2:I2"/>
    <mergeCell ref="A3:D3"/>
    <mergeCell ref="J3:K3"/>
    <mergeCell ref="J4:K4"/>
    <mergeCell ref="J16:K16"/>
    <mergeCell ref="A29:K29"/>
    <mergeCell ref="A51:K51"/>
    <mergeCell ref="A26:K26"/>
    <mergeCell ref="A28:K28"/>
    <mergeCell ref="A31:B31"/>
    <mergeCell ref="G30:H30"/>
    <mergeCell ref="J2:K2"/>
    <mergeCell ref="G33:H33"/>
    <mergeCell ref="C34:E34"/>
    <mergeCell ref="C40:E40"/>
    <mergeCell ref="G36:H36"/>
    <mergeCell ref="C35:E35"/>
    <mergeCell ref="A34:B34"/>
    <mergeCell ref="G34:H34"/>
    <mergeCell ref="C30:E30"/>
    <mergeCell ref="A33:B33"/>
    <mergeCell ref="A9:E10"/>
    <mergeCell ref="C32:E32"/>
    <mergeCell ref="C33:E33"/>
    <mergeCell ref="G40:H40"/>
    <mergeCell ref="G32:H32"/>
    <mergeCell ref="G31:H31"/>
    <mergeCell ref="A30:B30"/>
    <mergeCell ref="C31:E31"/>
    <mergeCell ref="A37:B37"/>
    <mergeCell ref="A32:B32"/>
    <mergeCell ref="A36:B36"/>
  </mergeCells>
  <conditionalFormatting sqref="I53">
    <cfRule type="expression" priority="9" dxfId="10" stopIfTrue="1">
      <formula>O51&lt;0</formula>
    </cfRule>
  </conditionalFormatting>
  <conditionalFormatting sqref="J53">
    <cfRule type="expression" priority="10" dxfId="10" stopIfTrue="1">
      <formula>O51&lt;0</formula>
    </cfRule>
  </conditionalFormatting>
  <conditionalFormatting sqref="N53">
    <cfRule type="expression" priority="11" dxfId="10" stopIfTrue="1">
      <formula>Q51&lt;0</formula>
    </cfRule>
  </conditionalFormatting>
  <conditionalFormatting sqref="F31:F46">
    <cfRule type="expression" priority="16" dxfId="11" stopIfTrue="1">
      <formula>AB31&gt;0</formula>
    </cfRule>
  </conditionalFormatting>
  <conditionalFormatting sqref="G31:H46">
    <cfRule type="expression" priority="17" dxfId="11" stopIfTrue="1">
      <formula>AB31&gt;0</formula>
    </cfRule>
  </conditionalFormatting>
  <conditionalFormatting sqref="K53:L53">
    <cfRule type="expression" priority="12" dxfId="10" stopIfTrue="1">
      <formula>O51&lt;0</formula>
    </cfRule>
  </conditionalFormatting>
  <conditionalFormatting sqref="J3:K3">
    <cfRule type="expression" priority="32" dxfId="12" stopIfTrue="1">
      <formula>$O$1&gt;2</formula>
    </cfRule>
    <cfRule type="cellIs" priority="33" dxfId="12" operator="greaterThan" stopIfTrue="1">
      <formula>$O$1&gt;2</formula>
    </cfRule>
    <cfRule type="cellIs" priority="34" dxfId="13" operator="greaterThan" stopIfTrue="1">
      <formula>41213</formula>
    </cfRule>
  </conditionalFormatting>
  <conditionalFormatting sqref="M31:M47">
    <cfRule type="expression" priority="47" dxfId="0" stopIfTrue="1">
      <formula>$O$52&lt;100</formula>
    </cfRule>
  </conditionalFormatting>
  <dataValidations count="3">
    <dataValidation type="date" operator="greaterThanOrEqual" allowBlank="1" showInputMessage="1" showErrorMessage="1" errorTitle="Datumsfehler" error="Ende-Datum liegt vor Beginn-Datum" sqref="G46:H46">
      <formula1>F46</formula1>
    </dataValidation>
    <dataValidation type="date" operator="greaterThanOrEqual" allowBlank="1" showInputMessage="1" showErrorMessage="1" errorTitle="Datumsfehler" error="Ende-Datum liegt vor Beginn-Datum" sqref="G31:H31 G32:H32 G33:H33 G34:H34 G35:H35 G36:H36 G37:H37 G38:H38 G40:H40 G41:H41 G42:H42 G43:H43 G44:H44 G45:H45">
      <formula1>F31</formula1>
    </dataValidation>
    <dataValidation type="date" operator="greaterThanOrEqual" allowBlank="1" showInputMessage="1" showErrorMessage="1" errorTitle="Datumsfehler" error="Ende-Datum liegt vor Beginn-Datum" sqref="G39:H39">
      <formula1>F39</formula1>
    </dataValidation>
  </dataValidations>
  <printOptions/>
  <pageMargins left="0.7086614173228347" right="0.7086614173228347" top="0.7874015748031497" bottom="0.7874015748031497" header="0.31496062992125984" footer="0.31496062992125984"/>
  <pageSetup horizontalDpi="600" verticalDpi="600" orientation="portrait" paperSize="9" scale="92" r:id="rId3"/>
  <headerFooter>
    <oddFooter>&amp;LKlaus Rohsmöller
Stadt Rheine&amp;RStand 25.10.2017</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2"/>
  <dimension ref="A1:L58"/>
  <sheetViews>
    <sheetView zoomScalePageLayoutView="0" workbookViewId="0" topLeftCell="A22">
      <selection activeCell="A44" sqref="A44"/>
    </sheetView>
  </sheetViews>
  <sheetFormatPr defaultColWidth="11.421875" defaultRowHeight="15"/>
  <cols>
    <col min="3" max="3" width="12.140625" style="0" bestFit="1" customWidth="1"/>
  </cols>
  <sheetData>
    <row r="1" spans="1:12" ht="15">
      <c r="A1" t="s">
        <v>11</v>
      </c>
      <c r="C1" t="s">
        <v>15</v>
      </c>
      <c r="F1" t="s">
        <v>16</v>
      </c>
      <c r="H1" t="s">
        <v>17</v>
      </c>
      <c r="J1" t="s">
        <v>20</v>
      </c>
      <c r="L1" t="s">
        <v>21</v>
      </c>
    </row>
    <row r="3" spans="1:11" ht="15">
      <c r="A3" s="18" t="s">
        <v>57</v>
      </c>
      <c r="B3" s="19" t="s">
        <v>12</v>
      </c>
      <c r="C3" s="19" t="s">
        <v>13</v>
      </c>
      <c r="D3" s="20" t="s">
        <v>14</v>
      </c>
      <c r="F3" s="24" t="s">
        <v>5</v>
      </c>
      <c r="G3" s="24" t="s">
        <v>18</v>
      </c>
      <c r="H3" s="24" t="s">
        <v>19</v>
      </c>
      <c r="J3" s="24" t="s">
        <v>9</v>
      </c>
      <c r="K3" s="24" t="s">
        <v>19</v>
      </c>
    </row>
    <row r="4" spans="1:11" ht="15">
      <c r="A4" s="21">
        <v>0</v>
      </c>
      <c r="B4" s="22">
        <v>0</v>
      </c>
      <c r="C4" s="22">
        <v>0</v>
      </c>
      <c r="D4" s="23">
        <v>0</v>
      </c>
      <c r="F4" s="25">
        <v>0</v>
      </c>
      <c r="G4" s="25">
        <v>0</v>
      </c>
      <c r="H4" s="25">
        <v>0</v>
      </c>
      <c r="J4" s="25">
        <v>0</v>
      </c>
      <c r="K4" s="25">
        <v>0</v>
      </c>
    </row>
    <row r="5" spans="1:11" ht="15">
      <c r="A5" s="21">
        <v>1</v>
      </c>
      <c r="B5" s="22">
        <v>0</v>
      </c>
      <c r="C5" s="22">
        <v>10</v>
      </c>
      <c r="D5" s="23">
        <v>29</v>
      </c>
      <c r="F5" s="25">
        <v>1</v>
      </c>
      <c r="G5" s="25">
        <v>0</v>
      </c>
      <c r="H5" s="25">
        <v>27</v>
      </c>
      <c r="J5" s="25">
        <v>1</v>
      </c>
      <c r="K5" s="25">
        <v>1</v>
      </c>
    </row>
    <row r="6" spans="1:11" ht="15">
      <c r="A6" s="21">
        <v>2</v>
      </c>
      <c r="B6" s="22">
        <v>1</v>
      </c>
      <c r="C6" s="22">
        <v>9</v>
      </c>
      <c r="D6" s="23">
        <v>22</v>
      </c>
      <c r="F6" s="25">
        <v>2</v>
      </c>
      <c r="G6" s="25">
        <v>1</v>
      </c>
      <c r="H6" s="25">
        <v>24</v>
      </c>
      <c r="J6" s="25">
        <v>2</v>
      </c>
      <c r="K6" s="25">
        <v>2</v>
      </c>
    </row>
    <row r="7" spans="1:11" ht="15">
      <c r="A7" s="21">
        <v>3</v>
      </c>
      <c r="B7" s="22">
        <v>2</v>
      </c>
      <c r="C7" s="22">
        <v>8</v>
      </c>
      <c r="D7" s="23">
        <v>16</v>
      </c>
      <c r="F7" s="25">
        <v>3</v>
      </c>
      <c r="G7" s="25">
        <v>2</v>
      </c>
      <c r="H7" s="25">
        <v>21</v>
      </c>
      <c r="J7" s="25">
        <v>3</v>
      </c>
      <c r="K7" s="25">
        <v>3</v>
      </c>
    </row>
    <row r="8" spans="1:11" ht="15">
      <c r="A8" s="21">
        <v>4</v>
      </c>
      <c r="B8" s="22">
        <v>3</v>
      </c>
      <c r="C8" s="22">
        <v>7</v>
      </c>
      <c r="D8" s="23">
        <v>9</v>
      </c>
      <c r="F8" s="25">
        <v>4</v>
      </c>
      <c r="G8" s="25">
        <v>3</v>
      </c>
      <c r="H8" s="25">
        <v>18</v>
      </c>
      <c r="J8" s="25">
        <v>4</v>
      </c>
      <c r="K8" s="25">
        <v>4</v>
      </c>
    </row>
    <row r="9" spans="1:11" ht="15">
      <c r="A9" s="21">
        <v>5</v>
      </c>
      <c r="B9" s="22">
        <v>4</v>
      </c>
      <c r="C9" s="22">
        <v>6</v>
      </c>
      <c r="D9" s="23">
        <v>3</v>
      </c>
      <c r="F9" s="25">
        <v>5</v>
      </c>
      <c r="G9" s="25">
        <v>4</v>
      </c>
      <c r="H9" s="25">
        <v>15</v>
      </c>
      <c r="J9" s="25">
        <v>5</v>
      </c>
      <c r="K9" s="25">
        <v>5</v>
      </c>
    </row>
    <row r="10" spans="1:11" ht="15">
      <c r="A10" s="21">
        <v>6</v>
      </c>
      <c r="B10" s="22">
        <v>5</v>
      </c>
      <c r="C10" s="22">
        <v>4</v>
      </c>
      <c r="D10" s="23">
        <v>26</v>
      </c>
      <c r="F10" s="25">
        <v>6</v>
      </c>
      <c r="G10" s="25">
        <v>5</v>
      </c>
      <c r="H10" s="25">
        <v>12</v>
      </c>
      <c r="J10" s="25">
        <v>6</v>
      </c>
      <c r="K10" s="25">
        <v>6</v>
      </c>
    </row>
    <row r="11" spans="1:11" ht="15">
      <c r="A11" s="21">
        <v>7</v>
      </c>
      <c r="B11" s="22">
        <v>6</v>
      </c>
      <c r="C11" s="22">
        <v>3</v>
      </c>
      <c r="D11" s="23">
        <v>20</v>
      </c>
      <c r="F11" s="25">
        <v>7</v>
      </c>
      <c r="G11" s="25">
        <v>6</v>
      </c>
      <c r="H11" s="25">
        <v>9</v>
      </c>
      <c r="J11" s="25">
        <v>7</v>
      </c>
      <c r="K11" s="25">
        <v>7</v>
      </c>
    </row>
    <row r="12" spans="1:11" ht="15">
      <c r="A12" s="21">
        <v>8</v>
      </c>
      <c r="B12" s="22">
        <v>7</v>
      </c>
      <c r="C12" s="22">
        <v>2</v>
      </c>
      <c r="D12" s="23">
        <v>13</v>
      </c>
      <c r="F12" s="25">
        <v>8</v>
      </c>
      <c r="G12" s="25">
        <v>7</v>
      </c>
      <c r="H12" s="25">
        <v>6</v>
      </c>
      <c r="J12" s="25">
        <v>8</v>
      </c>
      <c r="K12" s="25">
        <v>8</v>
      </c>
    </row>
    <row r="13" spans="1:11" ht="15">
      <c r="A13" s="21">
        <v>9</v>
      </c>
      <c r="B13" s="22">
        <v>8</v>
      </c>
      <c r="C13" s="22">
        <v>1</v>
      </c>
      <c r="D13" s="23">
        <v>7</v>
      </c>
      <c r="F13" s="25">
        <v>9</v>
      </c>
      <c r="G13" s="25">
        <v>8</v>
      </c>
      <c r="H13" s="25">
        <v>3</v>
      </c>
      <c r="J13" s="25">
        <v>9</v>
      </c>
      <c r="K13" s="25">
        <v>9</v>
      </c>
    </row>
    <row r="14" spans="1:11" ht="15">
      <c r="A14" s="21">
        <v>10</v>
      </c>
      <c r="B14" s="22">
        <v>9</v>
      </c>
      <c r="C14" s="22">
        <v>0</v>
      </c>
      <c r="D14" s="23">
        <v>0</v>
      </c>
      <c r="F14" s="25">
        <v>10</v>
      </c>
      <c r="G14" s="25">
        <v>9</v>
      </c>
      <c r="H14" s="25">
        <v>0</v>
      </c>
      <c r="J14" s="25">
        <v>10</v>
      </c>
      <c r="K14" s="25">
        <v>9</v>
      </c>
    </row>
    <row r="15" spans="1:11" ht="15">
      <c r="A15" s="21">
        <v>11</v>
      </c>
      <c r="B15" s="22">
        <v>9</v>
      </c>
      <c r="C15" s="22">
        <v>10</v>
      </c>
      <c r="D15" s="23">
        <v>29</v>
      </c>
      <c r="F15" s="25">
        <v>11</v>
      </c>
      <c r="G15" s="25">
        <v>9</v>
      </c>
      <c r="H15" s="25">
        <v>27</v>
      </c>
      <c r="J15" s="25">
        <v>11</v>
      </c>
      <c r="K15" s="25">
        <v>10</v>
      </c>
    </row>
    <row r="16" spans="1:11" ht="15">
      <c r="A16" s="21">
        <v>12</v>
      </c>
      <c r="B16" s="22">
        <v>10</v>
      </c>
      <c r="C16" s="22">
        <v>9</v>
      </c>
      <c r="D16" s="23">
        <v>22</v>
      </c>
      <c r="F16" s="26">
        <v>12</v>
      </c>
      <c r="G16" s="26">
        <v>10</v>
      </c>
      <c r="H16" s="26">
        <v>24</v>
      </c>
      <c r="J16" s="25">
        <v>12</v>
      </c>
      <c r="K16" s="25">
        <v>11</v>
      </c>
    </row>
    <row r="17" spans="1:11" ht="15">
      <c r="A17" s="21">
        <v>13</v>
      </c>
      <c r="B17" s="22">
        <v>11</v>
      </c>
      <c r="C17" s="22">
        <v>8</v>
      </c>
      <c r="D17" s="23">
        <v>16</v>
      </c>
      <c r="J17" s="25">
        <v>13</v>
      </c>
      <c r="K17" s="25">
        <v>12</v>
      </c>
    </row>
    <row r="18" spans="1:11" ht="15">
      <c r="A18" s="21">
        <v>14</v>
      </c>
      <c r="B18" s="22">
        <v>12</v>
      </c>
      <c r="C18" s="22">
        <v>7</v>
      </c>
      <c r="D18" s="23">
        <v>9</v>
      </c>
      <c r="J18" s="25">
        <v>14</v>
      </c>
      <c r="K18" s="25">
        <v>13</v>
      </c>
    </row>
    <row r="19" spans="1:11" ht="15">
      <c r="A19" s="21">
        <v>15</v>
      </c>
      <c r="B19" s="22">
        <v>13</v>
      </c>
      <c r="C19" s="22">
        <v>6</v>
      </c>
      <c r="D19" s="23">
        <v>3</v>
      </c>
      <c r="J19" s="25">
        <v>15</v>
      </c>
      <c r="K19" s="25">
        <v>14</v>
      </c>
    </row>
    <row r="20" spans="1:11" ht="15">
      <c r="A20" s="21">
        <v>16</v>
      </c>
      <c r="B20" s="22">
        <v>14</v>
      </c>
      <c r="C20" s="22">
        <v>4</v>
      </c>
      <c r="D20" s="23">
        <v>26</v>
      </c>
      <c r="J20" s="25">
        <v>16</v>
      </c>
      <c r="K20" s="25">
        <v>15</v>
      </c>
    </row>
    <row r="21" spans="1:11" ht="15">
      <c r="A21" s="21">
        <v>17</v>
      </c>
      <c r="B21" s="22">
        <v>15</v>
      </c>
      <c r="C21" s="22">
        <v>3</v>
      </c>
      <c r="D21" s="23">
        <v>20</v>
      </c>
      <c r="J21" s="25">
        <v>17</v>
      </c>
      <c r="K21" s="25">
        <v>16</v>
      </c>
    </row>
    <row r="22" spans="1:11" ht="15">
      <c r="A22" s="21">
        <v>18</v>
      </c>
      <c r="B22" s="22">
        <v>16</v>
      </c>
      <c r="C22" s="22">
        <v>2</v>
      </c>
      <c r="D22" s="23">
        <v>13</v>
      </c>
      <c r="J22" s="25">
        <v>18</v>
      </c>
      <c r="K22" s="25">
        <v>17</v>
      </c>
    </row>
    <row r="23" spans="1:11" ht="15">
      <c r="A23" s="21">
        <v>19</v>
      </c>
      <c r="B23" s="22">
        <v>17</v>
      </c>
      <c r="C23" s="22">
        <v>1</v>
      </c>
      <c r="D23" s="23">
        <v>7</v>
      </c>
      <c r="J23" s="25">
        <v>19</v>
      </c>
      <c r="K23" s="25">
        <v>18</v>
      </c>
    </row>
    <row r="24" spans="1:11" ht="15">
      <c r="A24" s="21">
        <v>20</v>
      </c>
      <c r="B24" s="22">
        <v>18</v>
      </c>
      <c r="C24" s="22">
        <v>0</v>
      </c>
      <c r="D24" s="23">
        <v>0</v>
      </c>
      <c r="J24" s="25">
        <v>20</v>
      </c>
      <c r="K24" s="25">
        <v>18</v>
      </c>
    </row>
    <row r="25" spans="1:11" ht="15">
      <c r="A25" s="21">
        <v>21</v>
      </c>
      <c r="B25" s="22">
        <v>18</v>
      </c>
      <c r="C25" s="22">
        <v>10</v>
      </c>
      <c r="D25" s="23">
        <v>29</v>
      </c>
      <c r="J25" s="25">
        <v>21</v>
      </c>
      <c r="K25" s="25">
        <v>19</v>
      </c>
    </row>
    <row r="26" spans="1:11" ht="15">
      <c r="A26" s="21">
        <v>22</v>
      </c>
      <c r="B26" s="22">
        <v>19</v>
      </c>
      <c r="C26" s="22">
        <v>9</v>
      </c>
      <c r="D26" s="23">
        <v>22</v>
      </c>
      <c r="J26" s="25">
        <v>22</v>
      </c>
      <c r="K26" s="25">
        <v>20</v>
      </c>
    </row>
    <row r="27" spans="1:11" ht="15">
      <c r="A27" s="21">
        <v>23</v>
      </c>
      <c r="B27" s="22">
        <v>20</v>
      </c>
      <c r="C27" s="22">
        <v>8</v>
      </c>
      <c r="D27" s="23">
        <v>16</v>
      </c>
      <c r="J27" s="25">
        <v>23</v>
      </c>
      <c r="K27" s="25">
        <v>21</v>
      </c>
    </row>
    <row r="28" spans="1:11" ht="15">
      <c r="A28" s="21">
        <v>24</v>
      </c>
      <c r="B28" s="22">
        <v>21</v>
      </c>
      <c r="C28" s="22">
        <v>7</v>
      </c>
      <c r="D28" s="23">
        <v>9</v>
      </c>
      <c r="J28" s="25">
        <v>24</v>
      </c>
      <c r="K28" s="25">
        <v>22</v>
      </c>
    </row>
    <row r="29" spans="1:11" ht="15">
      <c r="A29" s="21">
        <v>25</v>
      </c>
      <c r="B29" s="22">
        <v>22</v>
      </c>
      <c r="C29" s="22">
        <v>6</v>
      </c>
      <c r="D29" s="23">
        <v>3</v>
      </c>
      <c r="J29" s="25">
        <v>25</v>
      </c>
      <c r="K29" s="25">
        <v>23</v>
      </c>
    </row>
    <row r="30" spans="1:11" ht="15">
      <c r="A30" s="73">
        <v>26</v>
      </c>
      <c r="B30" s="74">
        <v>23</v>
      </c>
      <c r="C30" s="74">
        <v>4</v>
      </c>
      <c r="D30" s="75">
        <v>26</v>
      </c>
      <c r="J30" s="25">
        <v>26</v>
      </c>
      <c r="K30" s="25">
        <v>24</v>
      </c>
    </row>
    <row r="31" spans="1:11" ht="15">
      <c r="A31" s="73">
        <v>27</v>
      </c>
      <c r="B31" s="74">
        <v>24</v>
      </c>
      <c r="C31" s="74">
        <v>3</v>
      </c>
      <c r="D31" s="75">
        <v>20</v>
      </c>
      <c r="J31" s="25">
        <v>27</v>
      </c>
      <c r="K31" s="25">
        <v>25</v>
      </c>
    </row>
    <row r="32" spans="1:11" ht="15">
      <c r="A32" s="73">
        <v>28</v>
      </c>
      <c r="B32" s="74">
        <v>25</v>
      </c>
      <c r="C32" s="74">
        <v>2</v>
      </c>
      <c r="D32" s="75">
        <v>13</v>
      </c>
      <c r="J32" s="25">
        <v>28</v>
      </c>
      <c r="K32" s="25">
        <v>26</v>
      </c>
    </row>
    <row r="33" spans="1:11" ht="15">
      <c r="A33" s="73">
        <v>29</v>
      </c>
      <c r="B33" s="74">
        <v>26</v>
      </c>
      <c r="C33" s="74">
        <v>1</v>
      </c>
      <c r="D33" s="75">
        <v>7</v>
      </c>
      <c r="J33" s="25">
        <v>29</v>
      </c>
      <c r="K33" s="25">
        <v>27</v>
      </c>
    </row>
    <row r="34" spans="1:11" ht="15">
      <c r="A34" s="73">
        <v>30</v>
      </c>
      <c r="B34" s="74">
        <v>27</v>
      </c>
      <c r="C34" s="74">
        <v>0</v>
      </c>
      <c r="D34" s="75">
        <v>0</v>
      </c>
      <c r="J34" s="26">
        <v>30</v>
      </c>
      <c r="K34" s="26">
        <v>27</v>
      </c>
    </row>
    <row r="35" spans="1:4" ht="15">
      <c r="A35" s="73">
        <v>31</v>
      </c>
      <c r="B35" s="74">
        <v>27</v>
      </c>
      <c r="C35" s="74">
        <v>10</v>
      </c>
      <c r="D35" s="75">
        <v>29</v>
      </c>
    </row>
    <row r="36" spans="1:4" ht="15">
      <c r="A36" s="73">
        <v>32</v>
      </c>
      <c r="B36" s="74">
        <v>28</v>
      </c>
      <c r="C36" s="74">
        <v>9</v>
      </c>
      <c r="D36" s="75">
        <v>22</v>
      </c>
    </row>
    <row r="37" spans="1:4" ht="15">
      <c r="A37" s="73">
        <v>33</v>
      </c>
      <c r="B37" s="74">
        <v>29</v>
      </c>
      <c r="C37" s="74">
        <v>3</v>
      </c>
      <c r="D37" s="75">
        <v>21</v>
      </c>
    </row>
    <row r="38" spans="1:4" ht="15">
      <c r="A38" s="73">
        <v>34</v>
      </c>
      <c r="B38" s="74">
        <v>30</v>
      </c>
      <c r="C38" s="74">
        <v>7</v>
      </c>
      <c r="D38" s="75">
        <v>6</v>
      </c>
    </row>
    <row r="39" spans="1:4" ht="15">
      <c r="A39" s="73">
        <v>35</v>
      </c>
      <c r="B39" s="74">
        <v>31</v>
      </c>
      <c r="C39" s="74">
        <v>6</v>
      </c>
      <c r="D39" s="75">
        <v>3</v>
      </c>
    </row>
    <row r="40" spans="1:4" ht="15">
      <c r="A40" s="73">
        <v>36</v>
      </c>
      <c r="B40" s="74">
        <v>32</v>
      </c>
      <c r="C40" s="74">
        <v>4</v>
      </c>
      <c r="D40" s="75">
        <v>26</v>
      </c>
    </row>
    <row r="41" spans="1:4" ht="15">
      <c r="A41" s="73">
        <v>37</v>
      </c>
      <c r="B41" s="74">
        <v>33</v>
      </c>
      <c r="C41" s="74">
        <v>3</v>
      </c>
      <c r="D41" s="75">
        <v>20</v>
      </c>
    </row>
    <row r="42" spans="1:4" ht="15">
      <c r="A42" s="73">
        <v>38</v>
      </c>
      <c r="B42" s="74">
        <v>34</v>
      </c>
      <c r="C42" s="74">
        <v>2</v>
      </c>
      <c r="D42" s="75">
        <v>13</v>
      </c>
    </row>
    <row r="43" spans="1:4" ht="15">
      <c r="A43" s="73">
        <v>39</v>
      </c>
      <c r="B43" s="74">
        <v>35</v>
      </c>
      <c r="C43" s="74">
        <v>1</v>
      </c>
      <c r="D43" s="75">
        <v>7</v>
      </c>
    </row>
    <row r="44" spans="1:4" ht="15">
      <c r="A44" s="73">
        <v>40</v>
      </c>
      <c r="B44" s="74">
        <v>36</v>
      </c>
      <c r="C44" s="74">
        <v>0</v>
      </c>
      <c r="D44" s="75">
        <v>0</v>
      </c>
    </row>
    <row r="48" spans="1:4" ht="15">
      <c r="A48" t="s">
        <v>35</v>
      </c>
      <c r="D48" t="s">
        <v>78</v>
      </c>
    </row>
    <row r="50" spans="1:4" ht="15">
      <c r="A50" t="s">
        <v>38</v>
      </c>
      <c r="D50" t="s">
        <v>79</v>
      </c>
    </row>
    <row r="51" spans="1:4" ht="15">
      <c r="A51" t="s">
        <v>39</v>
      </c>
      <c r="D51" t="s">
        <v>80</v>
      </c>
    </row>
    <row r="52" spans="1:4" ht="15">
      <c r="A52" t="s">
        <v>40</v>
      </c>
      <c r="D52" t="s">
        <v>140</v>
      </c>
    </row>
    <row r="53" spans="1:4" ht="15">
      <c r="A53" t="s">
        <v>43</v>
      </c>
      <c r="D53" t="s">
        <v>81</v>
      </c>
    </row>
    <row r="54" ht="15">
      <c r="A54" t="s">
        <v>41</v>
      </c>
    </row>
    <row r="55" ht="15">
      <c r="A55" t="s">
        <v>58</v>
      </c>
    </row>
    <row r="56" ht="15">
      <c r="A56" t="s">
        <v>69</v>
      </c>
    </row>
    <row r="57" ht="15">
      <c r="A57" t="s">
        <v>70</v>
      </c>
    </row>
    <row r="58" ht="15">
      <c r="A58" t="s">
        <v>71</v>
      </c>
    </row>
  </sheetData>
  <sheetProtection/>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Rohsmöller, Klaus</dc:creator>
  <cp:keywords/>
  <dc:description/>
  <cp:lastModifiedBy>Rohsmöller, Klaus</cp:lastModifiedBy>
  <cp:lastPrinted>2017-10-25T14:48:20Z</cp:lastPrinted>
  <dcterms:created xsi:type="dcterms:W3CDTF">2012-10-12T16:59:28Z</dcterms:created>
  <dcterms:modified xsi:type="dcterms:W3CDTF">2017-12-13T07:16:05Z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